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Finance\Pensions\Form 5572\"/>
    </mc:Choice>
  </mc:AlternateContent>
  <xr:revisionPtr revIDLastSave="0" documentId="13_ncr:1_{28A20B74-D964-4888-81A3-9F8405F6796D}" xr6:coauthVersionLast="47" xr6:coauthVersionMax="47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3585" yWindow="1290" windowWidth="21600" windowHeight="12735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C7" i="4"/>
  <c r="F23" i="4" l="1"/>
  <c r="C8" i="8" l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J54" i="8" l="1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<sst xmlns="http://schemas.openxmlformats.org/spreadsheetml/2006/main" count="29557" uniqueCount="7503">
  <si>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</si>
  <si>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</si>
  <si>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</si>
  <si>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</si>
  <si>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</si>
  <si>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</si>
  <si>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</si>
  <si>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</si>
  <si>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</si>
  <si>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</si>
  <si>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</si>
  <si>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</si>
  <si>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</si>
  <si>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</si>
  <si>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</si>
  <si>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</si>
  <si>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</si>
  <si>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</si>
  <si>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</si>
  <si>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</si>
  <si>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</si>
  <si>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</si>
  <si>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</si>
  <si>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</si>
  <si>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</si>
  <si>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</si>
  <si>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</si>
  <si>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</si>
  <si>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</si>
  <si>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</si>
  <si>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</si>
  <si>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</si>
  <si>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</si>
  <si>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</si>
  <si>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</si>
  <si>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</si>
  <si>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</si>
  <si>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</si>
  <si>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</si>
  <si>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</si>
  <si>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</si>
  <si>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</si>
  <si>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</si>
  <si>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</si>
  <si>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</si>
  <si>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</si>
  <si>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</si>
  <si>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</si>
  <si>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</si>
  <si>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</si>
  <si>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</si>
  <si>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</si>
  <si>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</si>
  <si>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</si>
  <si>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</si>
  <si>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</si>
  <si>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</si>
  <si>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</si>
  <si>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</si>
  <si>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</si>
  <si>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</si>
  <si>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</si>
  <si>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</si>
  <si>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</si>
  <si>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</si>
  <si>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</si>
  <si>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</si>
  <si>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</si>
  <si>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</si>
  <si>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</si>
  <si>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</si>
  <si>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</si>
  <si>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</si>
  <si>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</si>
  <si>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</si>
  <si>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</si>
  <si>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</si>
  <si>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</si>
  <si>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</si>
  <si>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</si>
  <si>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</si>
  <si>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</si>
  <si>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</si>
  <si>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</si>
  <si>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</si>
  <si>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</si>
  <si>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</si>
  <si>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</si>
  <si>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</si>
  <si>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</si>
  <si>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</si>
  <si>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</si>
  <si>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</si>
  <si>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</si>
  <si>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</si>
  <si>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</si>
  <si>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</si>
  <si>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</si>
  <si>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</si>
  <si>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</si>
  <si>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</si>
  <si>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</si>
  <si>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</si>
  <si>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</si>
  <si>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</si>
  <si>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</si>
  <si>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</si>
  <si>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</si>
  <si>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</si>
  <si>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</si>
  <si>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</si>
  <si>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</si>
  <si>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</si>
  <si>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</si>
  <si>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</si>
  <si>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</si>
  <si>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</si>
  <si>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</si>
  <si>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</si>
  <si>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</si>
  <si>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</si>
  <si>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</si>
  <si>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</si>
  <si>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</si>
  <si>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</si>
  <si>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</si>
  <si>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</si>
  <si>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</si>
  <si>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</si>
  <si>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</si>
  <si>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</si>
  <si>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</si>
  <si>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</si>
  <si>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</si>
  <si>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</si>
  <si>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</si>
  <si>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</si>
  <si>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</si>
  <si>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</si>
  <si>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</si>
  <si>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</si>
  <si>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</si>
  <si>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</si>
  <si>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</si>
  <si>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</si>
  <si>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</si>
  <si>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</si>
  <si>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</si>
  <si>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</si>
  <si>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</si>
  <si>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</si>
  <si>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</si>
  <si>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</si>
  <si>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</si>
  <si>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</si>
  <si>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</si>
  <si>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</si>
  <si>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</si>
  <si>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</si>
  <si>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</si>
  <si>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</si>
  <si>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</si>
  <si>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</si>
  <si>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</si>
  <si>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</si>
  <si>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</si>
  <si>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</si>
  <si>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</si>
  <si>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</si>
  <si>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</si>
  <si>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</si>
  <si>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</si>
  <si>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</si>
  <si>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</si>
  <si>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</si>
  <si>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</si>
  <si>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</si>
  <si>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</si>
  <si>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</si>
  <si>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</si>
  <si>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</si>
  <si>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</si>
  <si>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</si>
  <si>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</si>
  <si>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</si>
  <si>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</si>
  <si>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</si>
  <si>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</si>
  <si>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</si>
  <si>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</si>
  <si>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</si>
  <si>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</si>
  <si>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</si>
  <si>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</si>
  <si>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</si>
  <si>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</si>
  <si>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</si>
  <si>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</si>
  <si>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</si>
  <si>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</si>
  <si>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</si>
  <si>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</si>
  <si>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</si>
  <si>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</si>
  <si>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</si>
  <si>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</si>
  <si>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</si>
  <si>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</si>
  <si>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</si>
  <si>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</si>
  <si>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</si>
  <si>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</si>
  <si>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</si>
  <si>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</si>
  <si>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</si>
  <si>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</si>
  <si>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</si>
  <si>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</si>
  <si>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</si>
  <si>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</si>
  <si>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</si>
  <si>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</si>
  <si>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</si>
  <si>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</si>
  <si>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</si>
  <si>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</si>
  <si>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</si>
  <si>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</si>
  <si>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</si>
  <si>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</si>
  <si>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</si>
  <si>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</si>
  <si>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</si>
  <si>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</si>
  <si>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</si>
  <si>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</si>
  <si>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</si>
  <si>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</si>
  <si>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</si>
  <si>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</si>
  <si>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</si>
  <si>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</si>
  <si>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</si>
  <si>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</si>
  <si>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</si>
  <si>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</si>
  <si>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</si>
  <si>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</si>
  <si>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</si>
  <si>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</si>
  <si>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</si>
  <si>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</si>
  <si>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</si>
  <si>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</si>
  <si>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</si>
  <si>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</si>
  <si>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</si>
  <si>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</si>
  <si>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</si>
  <si>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</si>
  <si>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</si>
  <si>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</si>
  <si>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</si>
  <si>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</si>
  <si>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</si>
  <si>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</si>
  <si>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</si>
  <si>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</si>
  <si>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</si>
  <si>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</si>
  <si>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</si>
  <si>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</si>
  <si>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</si>
  <si>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</si>
  <si>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</si>
  <si>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</si>
  <si>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</si>
  <si>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</si>
  <si>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</si>
  <si>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</si>
  <si>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</si>
  <si>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</si>
  <si>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</si>
  <si>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</si>
  <si>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</si>
  <si>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</si>
  <si>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</si>
  <si>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</si>
  <si>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</si>
  <si>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</si>
  <si>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</si>
  <si>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</si>
  <si>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</si>
  <si>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</si>
  <si>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</si>
  <si>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</si>
  <si>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</si>
  <si>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</si>
  <si>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</si>
  <si>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</si>
  <si>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</si>
  <si>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</si>
  <si>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</si>
  <si>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</si>
  <si>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</si>
  <si>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</si>
  <si>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</si>
  <si>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</si>
  <si>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</si>
  <si>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</si>
  <si>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</si>
  <si>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</si>
  <si>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</si>
  <si>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</si>
  <si>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</si>
  <si>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</si>
  <si>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</si>
  <si>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</si>
  <si>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</si>
  <si>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</si>
  <si>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</si>
  <si>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</si>
  <si>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</si>
  <si>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</si>
  <si>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</si>
  <si>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</si>
  <si>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</si>
  <si>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</si>
  <si>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</si>
  <si>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</si>
  <si>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</si>
  <si>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</si>
  <si>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</si>
  <si>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</si>
  <si>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</si>
  <si>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</si>
  <si>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</si>
  <si>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</si>
  <si>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</si>
  <si>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</si>
  <si>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</si>
  <si>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</si>
  <si>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</si>
  <si>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</si>
  <si>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</si>
  <si>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</si>
  <si>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</si>
  <si>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</si>
  <si>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</si>
  <si>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</si>
  <si>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</si>
  <si>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</si>
  <si>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</si>
  <si>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</si>
  <si>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</si>
  <si>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</si>
  <si>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</si>
  <si>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</si>
  <si>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</si>
  <si>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</si>
  <si>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</si>
  <si>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</si>
  <si>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</si>
  <si>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</si>
  <si>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</si>
  <si>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</si>
  <si>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</si>
  <si>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</si>
  <si>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</si>
  <si>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</si>
  <si>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</si>
  <si>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</si>
  <si>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</si>
  <si>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</si>
  <si>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</si>
  <si>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</si>
  <si>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</si>
  <si>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</si>
  <si>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</si>
  <si>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</si>
  <si>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</si>
  <si>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</si>
  <si>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</si>
  <si>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</si>
  <si>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</si>
  <si>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</si>
  <si>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</si>
  <si>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</si>
  <si>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</si>
  <si>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</si>
  <si>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</si>
  <si>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</si>
  <si>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</si>
  <si>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</si>
  <si>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</si>
  <si>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</si>
  <si>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</si>
  <si>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</si>
  <si>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</si>
  <si>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</si>
  <si>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</si>
  <si>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</si>
  <si>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</si>
  <si>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</si>
  <si>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</si>
  <si>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</si>
  <si>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</si>
  <si>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</si>
  <si>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</si>
  <si>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</si>
  <si>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</si>
  <si>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</si>
  <si>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</si>
  <si>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</si>
  <si>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</si>
  <si>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</si>
  <si>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</si>
  <si>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</si>
  <si>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</si>
  <si>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</si>
  <si>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</si>
  <si>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</si>
  <si>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</si>
  <si>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</si>
  <si>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</si>
  <si>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</si>
  <si>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</si>
  <si>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</si>
  <si>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</si>
  <si>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</si>
  <si>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</si>
  <si>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</si>
  <si>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</si>
  <si>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</si>
  <si>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</si>
  <si>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</si>
  <si>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</si>
  <si>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</si>
  <si>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</si>
  <si>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</si>
  <si>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</si>
  <si>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</si>
  <si>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</si>
  <si>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</si>
  <si>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</si>
  <si>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</si>
  <si>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</si>
  <si>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</si>
  <si>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</si>
  <si>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</si>
  <si>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</si>
  <si>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</si>
  <si>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</si>
  <si>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</si>
  <si>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</si>
  <si>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</si>
  <si>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</si>
  <si>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</si>
  <si>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</si>
  <si>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</si>
  <si>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</si>
  <si>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</si>
  <si>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</si>
  <si>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</si>
  <si>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</si>
  <si>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</si>
  <si>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</si>
  <si>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</si>
  <si>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</si>
  <si>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</si>
  <si>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</si>
  <si>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</si>
  <si>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</si>
  <si>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</si>
  <si>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</si>
  <si>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</si>
  <si>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</si>
  <si>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</si>
  <si>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</si>
  <si>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</si>
  <si>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</si>
  <si>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</si>
  <si>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</si>
  <si>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</si>
  <si>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</si>
  <si>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</si>
  <si>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</si>
  <si>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</si>
  <si>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</si>
  <si>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</si>
  <si>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</si>
  <si>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</si>
  <si>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</si>
  <si>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</si>
  <si>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</si>
  <si>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</si>
  <si>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</si>
  <si>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</si>
  <si>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</si>
  <si>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</si>
  <si>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</si>
  <si>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</si>
  <si>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</si>
  <si>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</si>
  <si>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</si>
  <si>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</si>
  <si>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</si>
  <si>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</si>
  <si>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</si>
  <si>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</si>
  <si>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</si>
  <si>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</si>
  <si>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</si>
  <si>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</si>
  <si>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</si>
  <si>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</si>
  <si>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</si>
  <si>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</si>
  <si>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</si>
  <si>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</si>
  <si>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</si>
  <si>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</si>
  <si>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</si>
  <si>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</si>
  <si>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</si>
  <si>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</si>
  <si>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</si>
  <si>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</si>
  <si>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</si>
  <si>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</si>
  <si>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</si>
  <si>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</si>
  <si>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</si>
  <si>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</si>
  <si>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</si>
  <si>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</si>
  <si>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</si>
  <si>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</si>
  <si>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</si>
  <si>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</si>
  <si>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</si>
  <si>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</si>
  <si>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</si>
  <si>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</si>
  <si>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</si>
  <si>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</si>
  <si>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</si>
  <si>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</si>
  <si>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</si>
  <si>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</si>
  <si>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</si>
  <si>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</si>
  <si>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</si>
  <si>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</si>
  <si>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</si>
  <si>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</si>
  <si>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</si>
  <si>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</si>
  <si>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</si>
  <si>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</si>
  <si>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</si>
  <si>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</si>
  <si>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</si>
  <si>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</si>
  <si>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</si>
  <si>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</si>
  <si>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</si>
  <si>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</si>
  <si>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</si>
  <si>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</si>
  <si>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</si>
  <si>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</si>
  <si>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</si>
  <si>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</si>
  <si>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</si>
  <si>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</si>
  <si>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</si>
  <si>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</si>
  <si>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</si>
  <si>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</si>
  <si>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</si>
  <si>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</si>
  <si>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</si>
  <si>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</si>
  <si>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</si>
  <si>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</si>
  <si>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</si>
  <si>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</si>
  <si>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</si>
  <si>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</si>
  <si>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</si>
  <si>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</si>
  <si>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</si>
  <si>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</si>
  <si>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</si>
  <si>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</si>
  <si>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</si>
  <si>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</si>
  <si>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</si>
  <si>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</si>
  <si>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</si>
  <si>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</si>
  <si>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</si>
  <si>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</si>
  <si>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</si>
  <si>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</si>
  <si>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</si>
  <si>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</si>
  <si>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</si>
  <si>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</si>
  <si>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</si>
  <si>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</si>
  <si>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</si>
  <si>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</si>
  <si>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</si>
  <si>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</si>
  <si>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</si>
  <si>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</si>
  <si>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</si>
  <si>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</si>
  <si>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</si>
  <si>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</si>
  <si>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</si>
  <si>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</si>
  <si>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</si>
  <si>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</si>
  <si>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</si>
  <si>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</si>
  <si>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</si>
  <si>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</si>
  <si>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</si>
  <si>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</si>
  <si>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</si>
  <si>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</si>
  <si>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</si>
  <si>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</si>
  <si>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</si>
  <si>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</si>
  <si>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</si>
  <si>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</si>
  <si>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</si>
  <si>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</si>
  <si>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</si>
  <si>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</si>
  <si>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</si>
  <si>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</si>
  <si>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</si>
  <si>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</si>
  <si>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</si>
  <si>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</si>
  <si>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</si>
  <si>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</si>
  <si>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</si>
  <si>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</si>
  <si>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</si>
  <si>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</si>
  <si>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</si>
  <si>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</si>
  <si>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</si>
  <si>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</si>
  <si>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</si>
  <si>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</si>
  <si>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</si>
  <si>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</si>
  <si>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</si>
  <si>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</si>
  <si>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</si>
  <si>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</si>
  <si>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</si>
  <si>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</si>
  <si>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</si>
  <si>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</si>
  <si>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</si>
  <si>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</si>
  <si>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</si>
  <si>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</si>
  <si>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</si>
  <si>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</si>
  <si>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</si>
  <si>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</si>
  <si>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</si>
  <si>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</si>
  <si>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</si>
  <si>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</si>
  <si>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</si>
  <si>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</si>
  <si>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</si>
  <si>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</si>
  <si>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</si>
  <si>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</si>
  <si>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</si>
  <si>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</si>
  <si>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</si>
  <si>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</si>
  <si>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</si>
  <si>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</si>
  <si>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</si>
  <si>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</si>
  <si>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</si>
  <si>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</si>
  <si>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</si>
  <si>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</si>
  <si>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</si>
  <si>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</si>
  <si>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</si>
  <si>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</si>
  <si>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</si>
  <si>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</si>
  <si>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</si>
  <si>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</si>
  <si>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</si>
  <si>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</si>
  <si>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</si>
  <si>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</si>
  <si>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</si>
  <si>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</si>
  <si>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</si>
  <si>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</si>
  <si>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</si>
  <si>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</si>
  <si>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</si>
  <si>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</si>
  <si>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</si>
  <si>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</si>
  <si>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</si>
  <si>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</si>
  <si>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</si>
  <si>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</si>
  <si>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</si>
  <si>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</si>
  <si>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</si>
  <si>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</si>
  <si>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</si>
  <si>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</si>
  <si>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</si>
  <si>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</si>
  <si>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</si>
  <si>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</si>
  <si>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</si>
  <si>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</si>
  <si>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</si>
  <si>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</si>
  <si>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</si>
  <si>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</si>
  <si>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</si>
  <si>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</si>
  <si>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</si>
  <si>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</si>
  <si>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</si>
  <si>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</si>
  <si>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</si>
  <si>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</si>
  <si>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</si>
  <si>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</si>
  <si>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</si>
  <si>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</si>
  <si>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</si>
  <si>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</si>
  <si>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</si>
  <si>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</si>
  <si>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</si>
  <si>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</si>
  <si>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</si>
  <si>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</si>
  <si>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</si>
  <si>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</si>
  <si>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</si>
  <si>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</si>
  <si>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</si>
  <si>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</si>
  <si>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</si>
  <si>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</si>
  <si>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</si>
  <si>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</si>
  <si>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</si>
  <si>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</si>
  <si>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</si>
  <si>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</si>
  <si>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</si>
  <si>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</si>
  <si>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</si>
  <si>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</si>
  <si>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</si>
  <si>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</si>
  <si>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</si>
  <si>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</si>
  <si>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</si>
  <si>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</si>
  <si>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</si>
  <si>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</si>
  <si>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</si>
  <si>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</si>
  <si>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</si>
  <si>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</si>
  <si>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</si>
  <si>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</si>
  <si>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</si>
  <si>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</si>
  <si>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</si>
  <si>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</si>
  <si>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</si>
  <si>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</si>
  <si>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</si>
  <si>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</si>
  <si>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</si>
  <si>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</si>
  <si>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</si>
  <si>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</si>
  <si>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</si>
  <si>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</si>
  <si>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</si>
  <si>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</si>
  <si>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</si>
  <si>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</si>
  <si>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</si>
  <si>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</si>
  <si>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</si>
  <si>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</si>
  <si>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</si>
  <si>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</si>
  <si>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</si>
  <si>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</si>
  <si>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</si>
  <si>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</si>
  <si>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</si>
  <si>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</si>
  <si>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</si>
  <si>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</si>
  <si>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</si>
  <si>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</si>
  <si>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</si>
  <si>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</si>
  <si>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</si>
  <si>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</si>
  <si>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</si>
  <si>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</si>
  <si>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</si>
  <si>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</si>
  <si>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</si>
  <si>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</si>
  <si>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</si>
  <si>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</si>
  <si>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</si>
  <si>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</si>
  <si>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</si>
  <si>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</si>
  <si>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</si>
  <si>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</si>
  <si>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</si>
  <si>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</si>
  <si>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</si>
  <si>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</si>
  <si>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</si>
  <si>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</si>
  <si>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</si>
  <si>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</si>
  <si>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</si>
  <si>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</si>
  <si>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</si>
  <si>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</si>
  <si>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</si>
  <si>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</si>
  <si>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</si>
  <si>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</si>
  <si>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</si>
  <si>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</si>
  <si>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</si>
  <si>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</si>
  <si>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</si>
  <si>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</si>
  <si>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</si>
  <si>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</si>
  <si>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</si>
  <si>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</si>
  <si>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</si>
  <si>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</si>
  <si>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</si>
  <si>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</si>
  <si>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</si>
  <si>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</si>
  <si>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</si>
  <si>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</si>
  <si>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</si>
  <si>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</si>
  <si>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</si>
  <si>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</si>
  <si>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</si>
  <si>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</si>
  <si>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</si>
  <si>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</si>
  <si>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</si>
  <si>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</si>
  <si>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</si>
  <si>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</si>
  <si>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</si>
  <si>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</si>
  <si>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</si>
  <si>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</si>
  <si>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</si>
  <si>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</si>
  <si>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</si>
  <si>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</si>
  <si>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</si>
  <si>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</si>
  <si>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</si>
  <si>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</si>
  <si>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</si>
  <si>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</si>
  <si>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</si>
  <si>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</si>
  <si>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</si>
  <si>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</si>
  <si>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</si>
  <si>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</si>
  <si>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</si>
  <si>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</si>
  <si>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</si>
  <si>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</si>
  <si>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</si>
  <si>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</si>
  <si>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</si>
  <si>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</si>
  <si>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</si>
  <si>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</si>
  <si>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</si>
  <si>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</si>
  <si>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</si>
  <si>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</si>
  <si>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</si>
  <si>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</si>
  <si>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</si>
  <si>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</si>
  <si>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</si>
  <si>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</si>
  <si>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</si>
  <si>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</si>
  <si>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</si>
  <si>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</si>
  <si>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</si>
  <si>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</si>
  <si>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</si>
  <si>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</si>
  <si>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</si>
  <si>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</si>
  <si>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</si>
  <si>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</si>
  <si>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</si>
  <si>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</si>
  <si>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</si>
  <si>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</si>
  <si>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</si>
  <si>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</si>
  <si>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</si>
  <si>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</si>
  <si>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</si>
  <si>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</si>
  <si>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</si>
  <si>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</si>
  <si>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</si>
  <si>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</si>
  <si>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</si>
  <si>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</si>
  <si>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</si>
  <si>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</si>
  <si>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</si>
  <si>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</si>
  <si>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</si>
  <si>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</si>
  <si>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</si>
  <si>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</si>
  <si>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</si>
  <si>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</si>
  <si>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</si>
  <si>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</si>
  <si>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</si>
  <si>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</si>
  <si>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</si>
  <si>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</si>
  <si>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</si>
  <si>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</si>
  <si>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</si>
  <si>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</si>
  <si>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</si>
  <si>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</si>
  <si>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</si>
  <si>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</si>
  <si>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</si>
  <si>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</si>
  <si>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</si>
  <si>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</si>
  <si>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</si>
  <si>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</si>
  <si>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</si>
  <si>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</si>
  <si>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</si>
  <si>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</si>
  <si>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</si>
  <si>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</si>
  <si>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</si>
  <si>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</si>
  <si>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</si>
  <si>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</si>
  <si>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</si>
  <si>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</si>
  <si>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</si>
  <si>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</si>
  <si>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</si>
  <si>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</si>
  <si>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</si>
  <si>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</si>
  <si>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</si>
  <si>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</si>
  <si>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</si>
  <si>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</si>
  <si>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</si>
  <si>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</si>
  <si>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</si>
  <si>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</si>
  <si>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</si>
  <si>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</si>
  <si>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</si>
  <si>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</si>
  <si>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</si>
  <si>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</si>
  <si>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</si>
  <si>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</si>
  <si>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</si>
  <si>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</si>
  <si>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</si>
  <si>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</si>
  <si>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</si>
  <si>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</si>
  <si>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</si>
  <si>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</si>
  <si>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</si>
  <si>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</si>
  <si>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</si>
  <si>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</si>
  <si>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</si>
  <si>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</si>
  <si>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</si>
  <si>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</si>
  <si>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</si>
  <si>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</si>
  <si>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</si>
  <si>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</si>
  <si>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</si>
  <si>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</si>
  <si>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</si>
  <si>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</si>
  <si>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</si>
  <si>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</si>
  <si>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</si>
  <si>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</si>
  <si>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</si>
  <si>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</si>
  <si>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</si>
  <si>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</si>
  <si>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</si>
  <si>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</si>
  <si>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</si>
  <si>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</si>
  <si>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</si>
  <si>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</si>
  <si>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</si>
  <si>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</si>
  <si>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</si>
  <si>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</si>
  <si>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</si>
  <si>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</si>
  <si>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</si>
  <si>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</si>
  <si>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</si>
  <si>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</si>
  <si>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</si>
  <si>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</si>
  <si>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</si>
  <si>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</si>
  <si>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</si>
  <si>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</si>
  <si>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</si>
  <si>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</si>
  <si>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</si>
  <si>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</si>
  <si>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</si>
  <si>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</si>
  <si>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</si>
  <si>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</si>
  <si>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</si>
  <si>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</si>
  <si>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</si>
  <si>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</si>
  <si>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</si>
  <si>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</si>
  <si>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</si>
  <si>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</si>
  <si>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</si>
  <si>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</si>
  <si>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</si>
  <si>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</si>
  <si>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</si>
  <si>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</si>
  <si>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</si>
  <si>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</si>
  <si>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</si>
  <si>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</si>
  <si>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</si>
  <si>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</si>
  <si>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</si>
  <si>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</si>
  <si>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</si>
  <si>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</si>
  <si>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</si>
  <si>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</si>
  <si>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</si>
  <si>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</si>
  <si>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</si>
  <si>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</si>
  <si>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</si>
  <si>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</si>
  <si>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</si>
  <si>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</si>
  <si>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</si>
  <si>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</si>
  <si>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</si>
  <si>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</si>
  <si>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</si>
  <si>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</si>
  <si>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</si>
  <si>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</si>
  <si>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</si>
  <si>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</si>
  <si>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</si>
  <si>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</si>
  <si>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</si>
  <si>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</si>
  <si>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</si>
  <si>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</si>
  <si>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</si>
  <si>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</si>
  <si>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</si>
  <si>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</si>
  <si>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</si>
  <si>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</si>
  <si>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</si>
  <si>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</si>
  <si>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</si>
  <si>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</si>
  <si>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</si>
  <si>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</si>
  <si>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</si>
  <si>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</si>
  <si>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</si>
  <si>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</si>
  <si>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</si>
  <si>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</si>
  <si>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</si>
  <si>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</si>
  <si>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</si>
  <si>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</si>
  <si>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</si>
  <si>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</si>
  <si>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</si>
  <si>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</si>
  <si>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</si>
  <si>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</si>
  <si>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</si>
  <si>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</si>
  <si>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</si>
  <si>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</si>
  <si>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</si>
  <si>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</si>
  <si>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</si>
  <si>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</si>
  <si>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</si>
  <si>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</si>
  <si>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</si>
  <si>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</si>
  <si>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</si>
  <si>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</si>
  <si>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</si>
  <si>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</si>
  <si>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</si>
  <si>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</si>
  <si>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</si>
  <si>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</si>
  <si>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</si>
  <si>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</si>
  <si>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</si>
  <si>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</si>
  <si>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</si>
  <si>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</si>
  <si>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</si>
  <si>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</si>
  <si>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</si>
  <si>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</si>
  <si>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</si>
  <si>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</si>
  <si>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</si>
  <si>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</si>
  <si>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</si>
  <si>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</si>
  <si>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</si>
  <si>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</si>
  <si>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</si>
  <si>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</si>
  <si>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</si>
  <si>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</si>
  <si>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</si>
  <si>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</si>
  <si>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</si>
  <si>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</si>
  <si>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</si>
  <si>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</si>
  <si>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</si>
  <si>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</si>
  <si>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</si>
  <si>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</si>
  <si>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</si>
  <si>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</si>
  <si>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</si>
  <si>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</si>
  <si>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</si>
  <si>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</si>
  <si>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</si>
  <si>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</si>
  <si>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</si>
  <si>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</si>
  <si>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</si>
  <si>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</si>
  <si>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</si>
  <si>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</si>
  <si>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</si>
  <si>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</si>
  <si>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</si>
  <si>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</si>
  <si>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</si>
  <si>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</si>
  <si>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</si>
  <si>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</si>
  <si>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</si>
  <si>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</si>
  <si>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</si>
  <si>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</si>
  <si>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</si>
  <si>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</si>
  <si>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</si>
  <si>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</si>
  <si>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</si>
  <si>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</si>
  <si>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</si>
  <si>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</si>
  <si>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</si>
  <si>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</si>
  <si>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</si>
  <si>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</si>
  <si>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</si>
  <si>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</si>
  <si>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</si>
  <si>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</si>
  <si>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</si>
  <si>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</si>
  <si>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</si>
  <si>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</si>
  <si>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</si>
  <si>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</si>
  <si>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</si>
  <si>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</si>
  <si>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</si>
  <si>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</si>
  <si>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</si>
  <si>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</si>
  <si>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</si>
  <si>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</si>
  <si>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</si>
  <si>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</si>
  <si>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</si>
  <si>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</si>
  <si>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</si>
  <si>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</si>
  <si>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</si>
  <si>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</si>
  <si>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</si>
  <si>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</si>
  <si>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</si>
  <si>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</si>
  <si>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</si>
  <si>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</si>
  <si>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</si>
  <si>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</si>
  <si>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</si>
  <si>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</si>
  <si>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</si>
  <si>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</si>
  <si>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</si>
  <si>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</si>
  <si>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</si>
  <si>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</si>
  <si>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</si>
  <si>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</si>
  <si>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</si>
  <si>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</si>
  <si>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</si>
  <si>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</si>
  <si>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</si>
  <si>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</si>
  <si>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</si>
  <si>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</si>
  <si>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</si>
  <si>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</si>
  <si>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</si>
  <si>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</si>
  <si>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</si>
  <si>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</si>
  <si>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</si>
  <si>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</si>
  <si>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</si>
  <si>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</si>
  <si>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</si>
  <si>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</si>
  <si>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</si>
  <si>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</si>
  <si>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</si>
  <si>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</si>
  <si>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</si>
  <si>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</si>
  <si>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</si>
  <si>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</si>
  <si>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</si>
  <si>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</si>
  <si>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</si>
  <si>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</si>
  <si>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</si>
  <si>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</si>
  <si>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</si>
  <si>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</si>
  <si>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</si>
  <si>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</si>
  <si>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</si>
  <si>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</si>
  <si>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</si>
  <si>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</si>
  <si>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</si>
  <si>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</si>
  <si>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</si>
  <si>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</si>
  <si>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</si>
  <si>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</si>
  <si>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</si>
  <si>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</si>
  <si>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</si>
  <si>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</si>
  <si>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</si>
  <si>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</si>
  <si>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</si>
  <si>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</si>
  <si>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</si>
  <si>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</si>
  <si>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</si>
  <si>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</si>
  <si>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</si>
  <si>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</si>
  <si>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</si>
  <si>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</si>
  <si>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</si>
  <si>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</si>
  <si>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</si>
  <si>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</si>
  <si>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</si>
  <si>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</si>
  <si>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</si>
  <si>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</si>
  <si>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</si>
  <si>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</si>
  <si>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</si>
  <si>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</si>
  <si>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</si>
  <si>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</si>
  <si>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</si>
  <si>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</si>
  <si>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</si>
  <si>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</si>
  <si>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</si>
  <si>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</si>
  <si>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</si>
  <si>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</si>
  <si>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</si>
  <si>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</si>
  <si>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</si>
  <si>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</si>
  <si>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</si>
  <si>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</si>
  <si>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</si>
  <si>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</si>
  <si>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</si>
  <si>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</si>
  <si>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</si>
  <si>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</si>
  <si>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</si>
  <si>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</si>
  <si>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</si>
  <si>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</si>
  <si>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</si>
  <si>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</si>
  <si>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</si>
  <si>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</si>
  <si>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</si>
  <si>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</si>
  <si>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</si>
  <si>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</si>
  <si>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</si>
  <si>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</si>
  <si>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</si>
  <si>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</si>
  <si>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</si>
  <si>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</si>
  <si>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</si>
  <si>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</si>
  <si>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</si>
  <si>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</si>
  <si>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</si>
  <si>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</si>
  <si>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</si>
  <si>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</si>
  <si>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</si>
  <si>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</si>
  <si>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</si>
  <si>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</si>
  <si>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</si>
  <si>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</si>
  <si>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</si>
  <si>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</si>
  <si>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</si>
  <si>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</si>
  <si>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</si>
  <si>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</si>
  <si>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</si>
  <si>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</si>
  <si>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</si>
  <si>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</si>
  <si>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</si>
  <si>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</si>
  <si>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</si>
  <si>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</si>
  <si>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</si>
  <si>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</si>
  <si>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</si>
  <si>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</si>
  <si>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</si>
  <si>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</si>
  <si>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</si>
  <si>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</si>
  <si>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</si>
  <si>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</si>
  <si>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</si>
  <si>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</si>
  <si>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</si>
  <si>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</si>
  <si>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</si>
  <si>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</si>
  <si>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</si>
  <si>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</si>
  <si>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</si>
  <si>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</si>
  <si>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</si>
  <si>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</si>
  <si>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</si>
  <si>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</si>
  <si>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</si>
  <si>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</si>
  <si>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</si>
  <si>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</si>
  <si>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</si>
  <si>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</si>
  <si>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</si>
  <si>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</si>
  <si>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</si>
  <si>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</si>
  <si>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</si>
  <si>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</si>
  <si>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</si>
  <si>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</si>
  <si>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</si>
  <si>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</si>
  <si>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</si>
  <si>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</si>
  <si>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</si>
  <si>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</si>
  <si>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</si>
  <si>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</si>
  <si>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</si>
  <si>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</si>
  <si>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</si>
  <si>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</si>
  <si>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</si>
  <si>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</si>
  <si>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</si>
  <si>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</si>
  <si>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</si>
  <si>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</si>
  <si>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</si>
  <si>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</si>
  <si>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</si>
  <si>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</si>
  <si>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</si>
  <si>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</si>
  <si>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</si>
  <si>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</si>
  <si>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</si>
  <si>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</si>
  <si>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</si>
  <si>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</si>
  <si>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</si>
  <si>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</si>
  <si>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</si>
  <si>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</si>
  <si>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</si>
  <si>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</si>
  <si>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</si>
  <si>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</si>
  <si>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</si>
  <si>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</si>
  <si>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</si>
  <si>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</si>
  <si>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</si>
  <si>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</si>
  <si>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</si>
  <si>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</si>
  <si>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</si>
  <si>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</si>
  <si>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</si>
  <si>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</si>
  <si>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</si>
  <si>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</si>
  <si>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</si>
  <si>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</si>
  <si>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</si>
  <si>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</si>
  <si>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</si>
  <si>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</si>
  <si>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</si>
  <si>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</si>
  <si>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</si>
  <si>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</si>
  <si>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</si>
  <si>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</si>
  <si>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</si>
  <si>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</si>
  <si>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</si>
  <si>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</si>
  <si>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</si>
  <si>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</si>
  <si>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</si>
  <si>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</si>
  <si>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</si>
  <si>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</si>
  <si>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</si>
  <si>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</si>
  <si>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</si>
  <si>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</si>
  <si>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</si>
  <si>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</si>
  <si>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</si>
  <si>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</si>
  <si>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</si>
  <si>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</si>
  <si>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</si>
  <si>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</si>
  <si>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</si>
  <si>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</si>
  <si>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</si>
  <si>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</si>
  <si>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</si>
  <si>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</si>
  <si>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</si>
  <si>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</si>
  <si>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</si>
  <si>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</si>
  <si>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</si>
  <si>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</si>
  <si>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</si>
  <si>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</si>
  <si>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</si>
  <si>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</si>
  <si>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</si>
  <si>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</si>
  <si>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</si>
  <si>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</si>
  <si>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</si>
  <si>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</si>
  <si>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</si>
  <si>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</si>
  <si>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</si>
  <si>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</si>
  <si>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</si>
  <si>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</si>
  <si>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</si>
  <si>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</si>
  <si>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</si>
  <si>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</si>
  <si>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</si>
  <si>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</si>
  <si>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</si>
  <si>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</si>
  <si>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</si>
  <si>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</si>
  <si>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</si>
  <si>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</si>
  <si>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</si>
  <si>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</si>
  <si>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</si>
  <si>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</si>
  <si>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</si>
  <si>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</si>
  <si>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</si>
  <si>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</si>
  <si>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</si>
  <si>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</si>
  <si>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</si>
  <si>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</si>
  <si>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</si>
  <si>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</si>
  <si>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</si>
  <si>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</si>
  <si>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</si>
  <si>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</si>
  <si>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</si>
  <si>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</si>
  <si>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</si>
  <si>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</si>
  <si>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</si>
  <si>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</si>
  <si>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</si>
  <si>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</si>
  <si>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</si>
  <si>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</si>
  <si>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</si>
  <si>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</si>
  <si>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</si>
  <si>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</si>
  <si>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</si>
  <si>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</si>
  <si>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</si>
  <si>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</si>
  <si>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</si>
  <si>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</si>
  <si>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</si>
  <si>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</si>
  <si>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</si>
  <si>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</si>
  <si>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</si>
  <si>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</si>
  <si>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</si>
  <si>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</si>
  <si>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</si>
  <si>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</si>
  <si>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</si>
  <si>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</si>
  <si>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</si>
  <si>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</si>
  <si>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</si>
  <si>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</si>
  <si>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</si>
  <si>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</si>
  <si>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</si>
  <si>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</si>
  <si>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</si>
  <si>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</si>
  <si>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</si>
  <si>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</si>
  <si>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</si>
  <si>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</si>
  <si>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</si>
  <si>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</si>
  <si>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</si>
  <si>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</si>
  <si>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</si>
  <si>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</si>
  <si>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</si>
  <si>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</si>
  <si>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</si>
  <si>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</si>
  <si>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</si>
  <si>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</si>
  <si>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</si>
  <si>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</si>
  <si>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</si>
  <si>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</si>
  <si>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</si>
  <si>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</si>
  <si>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</si>
  <si>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</si>
  <si>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</si>
  <si>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</si>
  <si>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</si>
  <si>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</si>
  <si>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</si>
  <si>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</si>
  <si>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</si>
  <si>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</si>
  <si>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</si>
  <si>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</si>
  <si>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</si>
  <si>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</si>
  <si>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</si>
  <si>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</si>
  <si>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</si>
  <si>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</si>
  <si>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</si>
  <si>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</si>
  <si>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</si>
  <si>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</si>
  <si>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</si>
  <si>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</si>
  <si>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</si>
  <si>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</si>
  <si>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</si>
  <si>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</si>
  <si>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</si>
  <si>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</si>
  <si>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</si>
  <si>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</si>
  <si>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</si>
  <si>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</si>
  <si>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</si>
  <si>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</si>
  <si>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</si>
  <si>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</si>
  <si>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</si>
  <si>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</si>
  <si>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</si>
  <si>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</si>
  <si>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</si>
  <si>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</si>
  <si>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</si>
  <si>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</si>
  <si>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</si>
  <si>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</si>
  <si>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</si>
  <si>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</si>
  <si>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</si>
  <si>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</si>
  <si>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</si>
  <si>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</si>
  <si>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</si>
  <si>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</si>
  <si>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</si>
  <si>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</si>
  <si>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</si>
  <si>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</si>
  <si>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</si>
  <si>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</si>
  <si>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</si>
  <si>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</si>
  <si>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</si>
  <si>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</si>
  <si>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</si>
  <si>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</si>
  <si>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</si>
  <si>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</si>
  <si>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</si>
  <si>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</si>
  <si>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</si>
  <si>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</si>
  <si>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</si>
  <si>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</si>
  <si>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</si>
  <si>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</si>
  <si>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</si>
  <si>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</si>
  <si>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</si>
  <si>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</si>
  <si>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</si>
  <si>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</si>
  <si>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</si>
  <si>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</si>
  <si>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</si>
  <si>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</si>
  <si>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</si>
  <si>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</si>
  <si>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</si>
  <si>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</si>
  <si>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</si>
  <si>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</si>
  <si>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</si>
  <si>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</si>
  <si>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</si>
  <si>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</si>
  <si>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</si>
  <si>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</si>
  <si>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</si>
  <si>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</si>
  <si>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</si>
  <si>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</si>
  <si>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</si>
  <si>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</si>
  <si>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</si>
  <si>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</si>
  <si>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</si>
  <si>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</si>
  <si>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</si>
  <si>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</si>
  <si>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</si>
  <si>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</si>
  <si>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</si>
  <si>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</si>
  <si>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</si>
  <si>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</si>
  <si>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</si>
  <si>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</si>
  <si>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</si>
  <si>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</si>
  <si>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</si>
  <si>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</si>
  <si>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</si>
  <si>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</si>
  <si>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</si>
  <si>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</si>
  <si>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</si>
  <si>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</si>
  <si>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</si>
  <si>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</si>
  <si>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</si>
  <si>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</si>
  <si>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</si>
  <si>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</si>
  <si>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</si>
  <si>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</si>
  <si>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</si>
  <si>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</si>
  <si>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</si>
  <si>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</si>
  <si>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</si>
  <si>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</si>
  <si>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</si>
  <si>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</si>
  <si>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</si>
  <si>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</si>
  <si>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</si>
  <si>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</si>
  <si>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</si>
  <si>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</si>
  <si>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</si>
  <si>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</si>
  <si>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</si>
  <si>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</si>
  <si>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</si>
  <si>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</si>
  <si>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</si>
  <si>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</si>
  <si>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</si>
  <si>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</si>
  <si>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</si>
  <si>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</si>
  <si>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</si>
  <si>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</si>
  <si>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</si>
  <si>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</si>
  <si>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</si>
  <si>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</si>
  <si>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</si>
  <si>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</si>
  <si>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</si>
  <si>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</si>
  <si>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</si>
  <si>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</si>
  <si>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</si>
  <si>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</si>
  <si>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</si>
  <si>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</si>
  <si>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</si>
  <si>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</si>
  <si>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</si>
  <si>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</si>
  <si>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</si>
  <si>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</si>
  <si>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</si>
  <si>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</si>
  <si>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</si>
  <si>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</si>
  <si>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</si>
  <si>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</si>
  <si>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</si>
  <si>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</si>
  <si>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</si>
  <si>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</si>
  <si>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</si>
  <si>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</si>
  <si>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</si>
  <si>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</si>
  <si>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</si>
  <si>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</si>
  <si>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</si>
  <si>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</si>
  <si>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</si>
  <si>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</si>
  <si>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</si>
  <si>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</si>
  <si>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</si>
  <si>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</si>
  <si>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</si>
  <si>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</si>
  <si>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</si>
  <si>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</si>
  <si>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</si>
  <si>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</si>
  <si>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</si>
  <si>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</si>
  <si>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</si>
  <si>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</si>
  <si>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</si>
  <si>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</si>
  <si>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</si>
  <si>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</si>
  <si>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</si>
  <si>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</si>
  <si>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</si>
  <si>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</si>
  <si>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</si>
  <si>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</si>
  <si>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</si>
  <si>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</si>
  <si>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</si>
  <si>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</si>
  <si>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</si>
  <si>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</si>
  <si>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</si>
  <si>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</si>
  <si>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</si>
  <si>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</si>
  <si>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</si>
  <si>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</si>
  <si>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</si>
  <si>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</si>
  <si>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</si>
  <si>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</si>
  <si>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</si>
  <si>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</si>
  <si>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</si>
  <si>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</si>
  <si>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</si>
  <si>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</si>
  <si>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</si>
  <si>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</si>
  <si>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</si>
  <si>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</si>
  <si>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</si>
  <si>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</si>
  <si>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</si>
  <si>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</si>
  <si>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</si>
  <si>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</si>
  <si>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</si>
  <si>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</si>
  <si>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</si>
  <si>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</si>
  <si>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</si>
  <si>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</si>
  <si>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</si>
  <si>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</si>
  <si>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</si>
  <si>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</si>
  <si>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</si>
  <si>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</si>
  <si>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</si>
  <si>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</si>
  <si>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</si>
  <si>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</si>
  <si>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</si>
  <si>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</si>
  <si>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</si>
  <si>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</si>
  <si>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</si>
  <si>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</si>
  <si>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</si>
  <si>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</si>
  <si>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</si>
  <si>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</si>
  <si>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</si>
  <si>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</si>
  <si>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</si>
  <si>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</si>
  <si>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</si>
  <si>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</si>
  <si>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</si>
  <si>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</si>
  <si>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</si>
  <si>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</si>
  <si>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</si>
  <si>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</si>
  <si>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</si>
  <si>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</si>
  <si>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</si>
  <si>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</si>
  <si>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</si>
  <si>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</si>
  <si>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</si>
  <si>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</si>
  <si>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</si>
  <si>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</si>
  <si>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</si>
  <si>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</si>
  <si>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</si>
  <si>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</si>
  <si>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</si>
  <si>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</si>
  <si>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</si>
  <si>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</si>
  <si>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</si>
  <si>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</si>
  <si>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</si>
  <si>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</si>
  <si>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</si>
  <si>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</si>
  <si>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</si>
  <si>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</si>
  <si>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</si>
  <si>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</si>
  <si>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</si>
  <si>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</si>
  <si>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</si>
  <si>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</si>
  <si>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</si>
  <si>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</si>
  <si>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</si>
  <si>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</si>
  <si>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</si>
  <si>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</si>
  <si>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</si>
  <si>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</si>
  <si>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</si>
  <si>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</si>
  <si>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</si>
  <si>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</si>
  <si>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</si>
  <si>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</si>
  <si>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</si>
  <si>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</si>
  <si>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</si>
  <si>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</si>
  <si>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</si>
  <si>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</si>
  <si>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</si>
  <si>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</si>
  <si>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</si>
  <si>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</si>
  <si>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</si>
  <si>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</si>
  <si>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</si>
  <si>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</si>
  <si>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</si>
  <si>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</si>
  <si>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</si>
  <si>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</si>
  <si>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</si>
  <si>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</si>
  <si>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</si>
  <si>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</si>
  <si>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</si>
  <si>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</si>
  <si>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</si>
  <si>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</si>
  <si>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</si>
  <si>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</si>
  <si>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</si>
  <si>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</si>
  <si>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</si>
  <si>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</si>
  <si>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</si>
  <si>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</si>
  <si>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</si>
  <si>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</si>
  <si>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</si>
  <si>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</si>
  <si>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</si>
  <si>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</si>
  <si>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</si>
  <si>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</si>
  <si>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</si>
  <si>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</si>
  <si>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</si>
  <si>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</si>
  <si>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</si>
  <si>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</si>
  <si>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</si>
  <si>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</si>
  <si>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</si>
  <si>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</si>
  <si>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</si>
  <si>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</si>
  <si>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</si>
  <si>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</si>
  <si>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</si>
  <si>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</si>
  <si>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</si>
  <si>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</si>
  <si>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</si>
  <si>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</si>
  <si>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</si>
  <si>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</si>
  <si>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</si>
  <si>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</si>
  <si>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</si>
  <si>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</si>
  <si>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</si>
  <si>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</si>
  <si>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</si>
  <si>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</si>
  <si>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</si>
  <si>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</si>
  <si>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</si>
  <si>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</si>
  <si>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</si>
  <si>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</si>
  <si>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</si>
  <si>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</si>
  <si>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</si>
  <si>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</si>
  <si>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</si>
  <si>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</si>
  <si>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</si>
  <si>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</si>
  <si>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</si>
  <si>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</si>
  <si>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</si>
  <si>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</si>
  <si>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</si>
  <si>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</si>
  <si>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</si>
  <si>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</si>
  <si>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</si>
  <si>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</si>
  <si>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</si>
  <si>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</si>
  <si>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</si>
  <si>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</si>
  <si>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</si>
  <si>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</si>
  <si>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</si>
  <si>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</si>
  <si>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</si>
  <si>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</si>
  <si>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</si>
  <si>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</si>
  <si>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</si>
  <si>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</si>
  <si>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</si>
  <si>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</si>
  <si>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</si>
  <si>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</si>
  <si>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</si>
  <si>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</si>
  <si>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</si>
  <si>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</si>
  <si>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</si>
  <si>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</si>
  <si>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</si>
  <si>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</si>
  <si>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</si>
  <si>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</si>
  <si>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</si>
  <si>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</si>
  <si>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</si>
  <si>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</si>
  <si>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</si>
  <si>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</si>
  <si>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</si>
  <si>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</si>
  <si>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</si>
  <si>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</si>
  <si>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</si>
  <si>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</si>
  <si>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</si>
  <si>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</si>
  <si>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</si>
  <si>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</si>
  <si>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</si>
  <si>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</si>
  <si>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</si>
  <si>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</si>
  <si>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</si>
  <si>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</si>
  <si>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</si>
  <si>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</si>
  <si>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</si>
  <si>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</si>
  <si>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</si>
  <si>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</si>
  <si>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</si>
  <si>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</si>
  <si>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</si>
  <si>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</si>
  <si>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</si>
  <si>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</si>
  <si>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</si>
  <si>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</si>
  <si>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</si>
  <si>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</si>
  <si>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</si>
  <si>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</si>
  <si>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</si>
  <si>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</si>
  <si>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</si>
  <si>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</si>
  <si>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</si>
  <si>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</si>
  <si>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</si>
  <si>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</si>
  <si>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</si>
  <si>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</si>
  <si>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</si>
  <si>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</si>
  <si>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</si>
  <si>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</si>
  <si>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</si>
  <si>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</si>
  <si>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</si>
  <si>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</si>
  <si>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</si>
  <si>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</si>
  <si>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</si>
  <si>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</si>
  <si>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</si>
  <si>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</si>
  <si>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</si>
  <si>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</si>
  <si>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</si>
  <si>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</si>
  <si>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</si>
  <si>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</si>
  <si>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</si>
  <si>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</si>
  <si>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</si>
  <si>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</si>
  <si>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</si>
  <si>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</si>
  <si>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</si>
  <si>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</si>
  <si>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</si>
  <si>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</si>
  <si>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</si>
  <si>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</si>
  <si>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</si>
  <si>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</si>
  <si>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</si>
  <si>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</si>
  <si>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</si>
  <si>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</si>
  <si>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</si>
  <si>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</si>
  <si>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</si>
  <si>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</si>
  <si>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</si>
  <si>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</si>
  <si>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</si>
  <si>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</si>
  <si>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</si>
  <si>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</si>
  <si>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</si>
  <si>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</si>
  <si>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</si>
  <si>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</si>
  <si>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</si>
  <si>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</si>
  <si>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</si>
  <si>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</si>
  <si>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</si>
  <si>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</si>
  <si>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</si>
  <si>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</si>
  <si>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</si>
  <si>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</si>
  <si>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</si>
  <si>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</si>
  <si>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</si>
  <si>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</si>
  <si>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</si>
  <si>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</si>
  <si>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</si>
  <si>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</si>
  <si>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</si>
  <si>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</si>
  <si>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</si>
  <si>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</si>
  <si>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</si>
  <si>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</si>
  <si>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</si>
  <si>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</si>
  <si>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</si>
  <si>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</si>
  <si>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</si>
  <si>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</si>
  <si>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</si>
  <si>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</si>
  <si>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</si>
  <si>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</si>
  <si>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</si>
  <si>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</si>
  <si>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</si>
  <si>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</si>
  <si>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</si>
  <si>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</si>
  <si>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</si>
  <si>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</si>
  <si>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</si>
  <si>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</si>
  <si>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</si>
  <si>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</si>
  <si>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</si>
  <si>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</si>
  <si>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</si>
  <si>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</si>
  <si>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</si>
  <si>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</si>
  <si>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</si>
  <si>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</si>
  <si>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</si>
  <si>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</si>
  <si>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</si>
  <si>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</si>
  <si>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</si>
  <si>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</si>
  <si>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</si>
  <si>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</si>
  <si>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</si>
  <si>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</si>
  <si>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</si>
  <si>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</si>
  <si>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</si>
  <si>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</si>
  <si>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</si>
  <si>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</si>
  <si>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</si>
  <si>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</si>
  <si>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</si>
  <si>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</si>
  <si>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</si>
  <si>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</si>
  <si>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</si>
  <si>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</si>
  <si>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</si>
  <si>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</si>
  <si>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</si>
  <si>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</si>
  <si>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</si>
  <si>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</si>
  <si>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</si>
  <si>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</si>
  <si>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</si>
  <si>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</si>
  <si>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</si>
  <si>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</si>
  <si>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</si>
  <si>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</si>
  <si>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</si>
  <si>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</si>
  <si>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</si>
  <si>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</si>
  <si>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</si>
  <si>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</si>
  <si>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</si>
  <si>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</si>
  <si>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</si>
  <si>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</si>
  <si>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</si>
  <si>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</si>
  <si>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</si>
  <si>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</si>
  <si>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</si>
  <si>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</si>
  <si>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</si>
  <si>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</si>
  <si>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</si>
  <si>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</si>
  <si>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</si>
  <si>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</si>
  <si>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</si>
  <si>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</si>
  <si>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</si>
  <si>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</si>
  <si>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</si>
  <si>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</si>
  <si>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</si>
  <si>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</si>
  <si>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</si>
  <si>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</si>
  <si>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</si>
  <si>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</si>
  <si>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</si>
  <si>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</si>
  <si>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</si>
  <si>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</si>
  <si>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</si>
  <si>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</si>
  <si>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</si>
  <si>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</si>
  <si>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</si>
  <si>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</si>
  <si>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</si>
  <si>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</si>
  <si>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</si>
  <si>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</si>
  <si>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</si>
  <si>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</si>
  <si>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</si>
  <si>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</si>
  <si>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</si>
  <si>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</si>
  <si>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</si>
  <si>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</si>
  <si>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</si>
  <si>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</si>
  <si>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</si>
  <si>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</si>
  <si>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</si>
  <si>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</si>
  <si>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</si>
  <si>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</si>
  <si>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</si>
  <si>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</si>
  <si>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</si>
  <si>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</si>
  <si>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</si>
  <si>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</si>
  <si>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</si>
  <si>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</si>
  <si>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</si>
  <si>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</si>
  <si>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</si>
  <si>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</si>
  <si>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</si>
  <si>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</si>
  <si>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</si>
  <si>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</si>
  <si>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</si>
  <si>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</si>
  <si>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</si>
  <si>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</si>
  <si>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</si>
  <si>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</si>
  <si>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</si>
  <si>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</si>
  <si>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</si>
  <si>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</si>
  <si>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</si>
  <si>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</si>
  <si>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</si>
  <si>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</si>
  <si>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</si>
  <si>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</si>
  <si>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</si>
  <si>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</si>
  <si>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</si>
  <si>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</si>
  <si>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</si>
  <si>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</si>
  <si>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</si>
  <si>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</si>
  <si>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</si>
  <si>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</si>
  <si>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</si>
  <si>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</si>
  <si>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</si>
  <si>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</si>
  <si>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</si>
  <si>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</si>
  <si>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</si>
  <si>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</si>
  <si>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</si>
  <si>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</si>
  <si>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</si>
  <si>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</si>
  <si>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</si>
  <si>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</si>
  <si>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</si>
  <si>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</si>
  <si>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</si>
  <si>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</si>
  <si>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</si>
  <si>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</si>
  <si>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</si>
  <si>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</si>
  <si>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</si>
  <si>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</si>
  <si>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</si>
  <si>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</si>
  <si>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</si>
  <si>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</si>
  <si>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</si>
  <si>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</si>
  <si>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</si>
  <si>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</si>
  <si>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</si>
  <si>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</si>
  <si>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</si>
  <si>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</si>
  <si>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</si>
  <si>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</si>
  <si>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</si>
  <si>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</si>
  <si>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</si>
  <si>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</si>
  <si>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</si>
  <si>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</si>
  <si>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</si>
  <si>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</si>
  <si>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</si>
  <si>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</si>
  <si>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</si>
  <si>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</si>
  <si>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</si>
  <si>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</si>
  <si>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</si>
  <si>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</si>
  <si>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</si>
  <si>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</si>
  <si>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</si>
  <si>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</si>
  <si>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</si>
  <si>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</si>
  <si>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</si>
  <si>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</si>
  <si>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</si>
  <si>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</si>
  <si>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</si>
  <si>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</si>
  <si>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</si>
  <si>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</si>
  <si>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</si>
  <si>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</si>
  <si>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</si>
  <si>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</si>
  <si>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</si>
  <si>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</si>
  <si>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</si>
  <si>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</si>
  <si>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</si>
  <si>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</si>
  <si>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</si>
  <si>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</si>
  <si>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</si>
  <si>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</si>
  <si>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</si>
  <si>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</si>
  <si>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</si>
  <si>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</si>
  <si>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</si>
  <si>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</si>
  <si>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</si>
  <si>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</si>
  <si>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</si>
  <si>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</si>
  <si>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</si>
  <si>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</si>
  <si>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</si>
  <si>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</si>
  <si>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</si>
  <si>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</si>
  <si>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</si>
  <si>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</si>
  <si>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</si>
  <si>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</si>
  <si>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</si>
  <si>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</si>
  <si>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</si>
  <si>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</si>
  <si>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</si>
  <si>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</si>
  <si>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</si>
  <si>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</si>
  <si>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</si>
  <si>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</si>
  <si>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</si>
  <si>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</si>
  <si>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</si>
  <si>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</si>
  <si>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</si>
  <si>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</si>
  <si>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</si>
  <si>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</si>
  <si>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</si>
  <si>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</si>
  <si>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</si>
  <si>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</si>
  <si>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</si>
  <si>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</si>
  <si>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</si>
  <si>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</si>
  <si>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</si>
  <si>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</si>
  <si>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</si>
  <si>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</si>
  <si>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</si>
  <si>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</si>
  <si>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</si>
  <si>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</si>
  <si>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</si>
  <si>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</si>
  <si>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</si>
  <si>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</si>
  <si>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</si>
  <si>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</si>
  <si>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</si>
  <si>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</si>
  <si>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</si>
  <si>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</si>
  <si>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</si>
  <si>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</si>
  <si>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</si>
  <si>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</si>
  <si>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</si>
  <si>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</si>
  <si>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</si>
  <si>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</si>
  <si>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</si>
  <si>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</si>
  <si>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</si>
  <si>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</si>
  <si>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</si>
  <si>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</si>
  <si>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</si>
  <si>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</si>
  <si>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</si>
  <si>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</si>
  <si>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</si>
  <si>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</si>
  <si>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</si>
  <si>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</si>
  <si>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</si>
  <si>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</si>
  <si>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</si>
  <si>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</si>
  <si>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</si>
  <si>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</si>
  <si>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</si>
  <si>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</si>
  <si>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</si>
  <si>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</si>
  <si>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</si>
  <si>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</si>
  <si>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</si>
  <si>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</si>
  <si>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</si>
  <si>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</si>
  <si>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</si>
  <si>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</si>
  <si>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</si>
  <si>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</si>
  <si>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</si>
  <si>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</si>
  <si>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</si>
  <si>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</si>
  <si>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</si>
  <si>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</si>
  <si>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</si>
  <si>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</si>
  <si>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</si>
  <si>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</si>
  <si>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</si>
  <si>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</si>
  <si>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</si>
  <si>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</si>
  <si>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</si>
  <si>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</si>
  <si>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</si>
  <si>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</si>
  <si>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</si>
  <si>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</si>
  <si>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</si>
  <si>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</si>
  <si>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</si>
  <si>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</si>
  <si>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</si>
  <si>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</si>
  <si>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</si>
  <si>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</si>
  <si>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</si>
  <si>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</si>
  <si>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</si>
  <si>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</si>
  <si>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</si>
  <si>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</si>
  <si>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</si>
  <si>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</si>
  <si>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</si>
  <si>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</si>
  <si>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</si>
  <si>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</si>
  <si>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</si>
  <si>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</si>
  <si>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</si>
  <si>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</si>
  <si>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</si>
  <si>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</si>
  <si>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</si>
  <si>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</si>
  <si>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</si>
  <si>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</si>
  <si>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</si>
  <si>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</si>
  <si>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</si>
  <si>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</si>
  <si>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</si>
  <si>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</si>
  <si>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</si>
  <si>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</si>
  <si>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</si>
  <si>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</si>
  <si>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</si>
  <si>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</si>
  <si>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</si>
  <si>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</si>
  <si>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</si>
  <si>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</si>
  <si>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</si>
  <si>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</si>
  <si>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</si>
  <si>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</si>
  <si>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</si>
  <si>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</si>
  <si>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</si>
  <si>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</si>
  <si>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</si>
  <si>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</si>
  <si>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</si>
  <si>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</si>
  <si>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</si>
  <si>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</si>
  <si>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</si>
  <si>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</si>
  <si>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</si>
  <si>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</si>
  <si>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</si>
  <si>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</si>
  <si>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</si>
  <si>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</si>
  <si>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</si>
  <si>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</si>
  <si>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</si>
  <si>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</si>
  <si>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</si>
  <si>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</si>
  <si>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</si>
  <si>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</si>
  <si>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</si>
  <si>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</si>
  <si>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</si>
  <si>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</si>
  <si>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</si>
  <si>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</si>
  <si>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</si>
  <si>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</si>
  <si>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</si>
  <si>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</si>
  <si>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</si>
  <si>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</si>
  <si>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</si>
  <si>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</si>
  <si>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</si>
  <si>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</si>
  <si>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</si>
  <si>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</si>
  <si>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</si>
  <si>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</si>
  <si>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</si>
  <si>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</si>
  <si>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</si>
  <si>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</si>
  <si>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</si>
  <si>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</si>
  <si>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</si>
  <si>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</si>
  <si>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</si>
  <si>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</si>
  <si>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</si>
  <si>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</si>
  <si>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</si>
  <si>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</si>
  <si>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</si>
  <si>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</si>
  <si>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</si>
  <si>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</si>
  <si>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</si>
  <si>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</si>
  <si>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</si>
  <si>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</si>
  <si>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</si>
  <si>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</si>
  <si>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</si>
  <si>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</si>
  <si>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</si>
  <si>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</si>
  <si>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</si>
  <si>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</si>
  <si>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</si>
  <si>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</si>
  <si>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</si>
  <si>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</si>
  <si>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</si>
  <si>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</si>
  <si>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</si>
  <si>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</si>
  <si>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</si>
  <si>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</si>
  <si>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</si>
  <si>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</si>
  <si>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</si>
  <si>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</si>
  <si>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</si>
  <si>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</si>
  <si>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</si>
  <si>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</si>
  <si>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</si>
  <si>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</si>
  <si>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</si>
  <si>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</si>
  <si>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</si>
  <si>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</si>
  <si>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</si>
  <si>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</si>
  <si>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</si>
  <si>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</si>
  <si>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</si>
  <si>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</si>
  <si>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</si>
  <si>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</si>
  <si>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</si>
  <si>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</si>
  <si>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</si>
  <si>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</si>
  <si>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</si>
  <si>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</si>
  <si>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</si>
  <si>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</si>
  <si>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</si>
  <si>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</si>
  <si>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</si>
  <si>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</si>
  <si>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</si>
  <si>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</si>
  <si>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</si>
  <si>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</si>
  <si>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</si>
  <si>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</si>
  <si>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</si>
  <si>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</si>
  <si>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</si>
  <si>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</si>
  <si>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</si>
  <si>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</si>
  <si>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</si>
  <si>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</si>
  <si>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</si>
  <si>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</si>
  <si>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</si>
  <si>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</si>
  <si>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</si>
  <si>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</si>
  <si>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</si>
  <si>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</si>
  <si>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</si>
  <si>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</si>
  <si>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</si>
  <si>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</si>
  <si>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</si>
  <si>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</si>
  <si>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</si>
  <si>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</si>
  <si>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</si>
  <si>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</si>
  <si>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</si>
  <si>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</si>
  <si>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</si>
  <si>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</si>
  <si>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</si>
  <si>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</si>
  <si>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</si>
  <si>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</si>
  <si>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</si>
  <si>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</si>
  <si>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</si>
  <si>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</si>
  <si>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</si>
  <si>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</si>
  <si>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</si>
  <si>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</si>
  <si>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</si>
  <si>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</si>
  <si>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</si>
  <si>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</si>
  <si>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</si>
  <si>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</si>
  <si>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</si>
  <si>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</si>
  <si>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</si>
  <si>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</si>
  <si>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</si>
  <si>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</si>
  <si>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</si>
  <si>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</si>
  <si>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</si>
  <si>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</si>
  <si>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</si>
  <si>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</si>
  <si>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</si>
  <si>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</si>
  <si>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</si>
  <si>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</si>
  <si>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</si>
  <si>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</si>
  <si>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</si>
  <si>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</si>
  <si>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</si>
  <si>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</si>
  <si>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</si>
  <si>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</si>
  <si>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</si>
  <si>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</si>
  <si>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</si>
  <si>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</si>
  <si>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</si>
  <si>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</si>
  <si>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</si>
  <si>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</si>
  <si>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</si>
  <si>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</si>
  <si>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</si>
  <si>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</si>
  <si>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</si>
  <si>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</si>
  <si>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</si>
  <si>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</si>
  <si>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</si>
  <si>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</si>
  <si>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</si>
  <si>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</si>
  <si>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</si>
  <si>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</si>
  <si>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</si>
  <si>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</si>
  <si>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</si>
  <si>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</si>
  <si>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</si>
  <si>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</si>
  <si>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</si>
  <si>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</si>
  <si>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</si>
  <si>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</si>
  <si>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</si>
  <si>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</si>
  <si>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</si>
  <si>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</si>
  <si>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</si>
  <si>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</si>
  <si>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</si>
  <si>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</si>
  <si>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</si>
  <si>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</si>
  <si>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</si>
  <si>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</si>
  <si>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</si>
  <si>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</si>
  <si>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</si>
  <si>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</si>
  <si>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</si>
  <si>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</si>
  <si>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</si>
  <si>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</si>
  <si>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</si>
  <si>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</si>
  <si>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</si>
  <si>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</si>
  <si>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</si>
  <si>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</si>
  <si>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</si>
  <si>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</si>
  <si>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</si>
  <si>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</si>
  <si>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</si>
  <si>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</si>
  <si>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</si>
  <si>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</si>
  <si>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</si>
  <si>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</si>
  <si>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</si>
  <si>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</si>
  <si>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</si>
  <si>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</si>
  <si>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</si>
  <si>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</si>
  <si>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</si>
  <si>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</si>
  <si>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</si>
  <si>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</si>
  <si>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</si>
  <si>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</si>
  <si>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</si>
  <si>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</si>
  <si>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</si>
  <si>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</si>
  <si>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</si>
  <si>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</si>
  <si>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</si>
  <si>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</si>
  <si>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</si>
  <si>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</si>
  <si>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</si>
  <si>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</si>
  <si>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</si>
  <si>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</si>
  <si>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</si>
  <si>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</si>
  <si>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</si>
  <si>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</si>
  <si>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</si>
  <si>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</si>
  <si>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</si>
  <si>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</si>
  <si>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</si>
  <si>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</si>
  <si>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</si>
  <si>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</si>
  <si>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</si>
  <si>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</si>
  <si>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</si>
  <si>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</si>
  <si>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</si>
  <si>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</si>
  <si>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</si>
  <si>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</si>
  <si>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</si>
  <si>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</si>
  <si>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</si>
  <si>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</si>
  <si>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</si>
  <si>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</si>
  <si>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</si>
  <si>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</si>
  <si>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</si>
  <si>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</si>
  <si>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</si>
  <si>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</si>
  <si>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</si>
  <si>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</si>
  <si>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</si>
  <si>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</si>
  <si>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</si>
  <si>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</si>
  <si>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</si>
  <si>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</si>
  <si>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</si>
  <si>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</si>
  <si>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</si>
  <si>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</si>
  <si>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</si>
  <si>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</si>
  <si>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</si>
  <si>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</si>
  <si>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</si>
  <si>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</si>
  <si>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</si>
  <si>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</si>
  <si>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</si>
  <si>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</si>
  <si>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</si>
  <si>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</si>
  <si>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</si>
  <si>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</si>
  <si>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</si>
  <si>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</si>
  <si>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</si>
  <si>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</si>
  <si>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</si>
  <si>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</si>
  <si>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</si>
  <si>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</si>
  <si>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</si>
  <si>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</si>
  <si>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</si>
  <si>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</si>
  <si>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</si>
  <si>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</si>
  <si>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</si>
  <si>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</si>
  <si>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</si>
  <si>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</si>
  <si>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</si>
  <si>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</si>
  <si>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</si>
  <si>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</si>
  <si>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</si>
  <si>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</si>
  <si>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</si>
  <si>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</si>
  <si>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</si>
  <si>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</si>
  <si>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</si>
  <si>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</si>
  <si>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</si>
  <si>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</si>
  <si>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</si>
  <si>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</si>
  <si>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</si>
  <si>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</si>
  <si>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</si>
  <si>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</si>
  <si>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</si>
  <si>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</si>
  <si>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</si>
  <si>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</si>
  <si>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</si>
  <si>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</si>
  <si>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</si>
  <si>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</si>
  <si>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</si>
  <si>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</si>
  <si>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</si>
  <si>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</si>
  <si>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</si>
  <si>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</si>
  <si>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</si>
  <si>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</si>
  <si>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</si>
  <si>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</si>
  <si>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</si>
  <si>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</si>
  <si>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</si>
  <si>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</si>
  <si>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</si>
  <si>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</si>
  <si>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</si>
  <si>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</si>
  <si>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</si>
  <si>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</si>
  <si>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</si>
  <si>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</si>
  <si>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</si>
  <si>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</si>
  <si>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</si>
  <si>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</si>
  <si>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</si>
  <si>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</si>
  <si>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</si>
  <si>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</si>
  <si>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</si>
  <si>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</si>
  <si>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</si>
  <si>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</si>
  <si>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</si>
  <si>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</si>
  <si>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</si>
  <si>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</si>
  <si>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</si>
  <si>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</si>
  <si>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</si>
  <si>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</si>
  <si>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</si>
  <si>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</si>
  <si>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</si>
  <si>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</si>
  <si>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</si>
  <si>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</si>
  <si>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</si>
  <si>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</si>
  <si>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</si>
  <si>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</si>
  <si>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</si>
  <si>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</si>
  <si>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</si>
  <si>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</si>
  <si>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</si>
  <si>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</si>
  <si>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</si>
  <si>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</si>
  <si>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</si>
  <si>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</si>
  <si>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</si>
  <si>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</si>
  <si>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</si>
  <si>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</si>
  <si>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</si>
  <si>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</si>
  <si>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</si>
  <si>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</si>
  <si>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</si>
  <si>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</si>
  <si>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</si>
  <si>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</si>
  <si>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</si>
  <si>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</si>
  <si>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</si>
  <si>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</si>
  <si>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</si>
  <si>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</si>
  <si>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</si>
  <si>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</si>
  <si>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</si>
  <si>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</si>
  <si>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</si>
  <si>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</si>
  <si>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</si>
  <si>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</si>
  <si>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</si>
  <si>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</si>
  <si>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</si>
  <si>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</si>
  <si>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</si>
  <si>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</si>
  <si>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</si>
  <si>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</si>
  <si>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</si>
  <si>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</si>
  <si>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</si>
  <si>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</si>
  <si>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</si>
  <si>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</si>
  <si>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</si>
  <si>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</si>
  <si>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</si>
  <si>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</si>
  <si>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</si>
  <si>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</si>
  <si>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</si>
  <si>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</si>
  <si>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</si>
  <si>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</si>
  <si>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</si>
  <si>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</si>
  <si>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</si>
  <si>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</si>
  <si>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</si>
  <si>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</si>
  <si>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</si>
  <si>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</si>
  <si>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</si>
  <si>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</si>
  <si>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</si>
  <si>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</si>
  <si>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</si>
  <si>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</si>
  <si>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</si>
  <si>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</si>
  <si>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</si>
  <si>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</si>
  <si>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</si>
  <si>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</si>
  <si>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</si>
  <si>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</si>
  <si>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</si>
  <si>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</si>
  <si>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</si>
  <si>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</si>
  <si>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</si>
  <si>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</si>
  <si>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</si>
  <si>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</si>
  <si>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</si>
  <si>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</si>
  <si>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</si>
  <si>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</si>
  <si>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</si>
  <si>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</si>
  <si>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</si>
  <si>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</si>
  <si>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</si>
  <si>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</si>
  <si>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</si>
  <si>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</si>
  <si>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</si>
  <si>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</si>
  <si>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</si>
  <si>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</si>
  <si>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</si>
  <si>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</si>
  <si>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</si>
  <si>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</si>
  <si>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</si>
  <si>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</si>
  <si>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</si>
  <si>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</si>
  <si>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</si>
  <si>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</si>
  <si>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</si>
  <si>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</si>
  <si>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</si>
  <si>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</si>
  <si>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</si>
  <si>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</si>
  <si>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</si>
  <si>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</si>
  <si>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</si>
  <si>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</si>
  <si>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</si>
  <si>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</si>
  <si>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</si>
  <si>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</si>
  <si>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</si>
  <si>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</si>
  <si>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</si>
  <si>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</si>
  <si>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</si>
  <si>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</si>
  <si>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</si>
  <si>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</si>
  <si>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</si>
  <si>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</si>
  <si>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</si>
  <si>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</si>
  <si>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</si>
  <si>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</si>
  <si>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</si>
  <si>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</si>
  <si>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</si>
  <si>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</si>
  <si>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</si>
  <si>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</si>
  <si>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</si>
  <si>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</si>
  <si>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</si>
  <si>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</si>
  <si>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</si>
  <si>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</si>
  <si>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</si>
  <si>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</si>
  <si>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</si>
  <si>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</si>
  <si>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</si>
  <si>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</si>
  <si>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</si>
  <si>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</si>
  <si>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</si>
  <si>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</si>
  <si>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</si>
  <si>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</si>
  <si>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</si>
  <si>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</si>
  <si>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</si>
  <si>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</si>
  <si>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</si>
  <si>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</si>
  <si>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</si>
  <si>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</si>
  <si>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</si>
  <si>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</si>
  <si>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</si>
  <si>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</si>
  <si>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</si>
  <si>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</si>
  <si>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</si>
  <si>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</si>
  <si>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</si>
  <si>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</si>
  <si>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</si>
  <si>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</si>
  <si>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</si>
  <si>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</si>
  <si>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</si>
  <si>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</si>
  <si>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</si>
  <si>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</si>
  <si>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</si>
  <si>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</si>
  <si>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</si>
  <si>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</si>
  <si>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</si>
  <si>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</si>
  <si>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</si>
  <si>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</si>
  <si>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</si>
  <si>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</si>
  <si>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</si>
  <si>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</si>
  <si>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</si>
  <si>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</si>
  <si>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</si>
  <si>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</si>
  <si>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</si>
  <si>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</si>
  <si>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</si>
  <si>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</si>
  <si>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</si>
  <si>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</si>
  <si>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</si>
  <si>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</si>
  <si>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</si>
  <si>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</si>
  <si>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</si>
  <si>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</si>
  <si>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</si>
  <si>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</si>
  <si>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</si>
  <si>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</si>
  <si>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</si>
  <si>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</si>
  <si>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</si>
  <si>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</si>
  <si>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</si>
  <si>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</si>
  <si>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</si>
  <si>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</si>
  <si>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</si>
  <si>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</si>
  <si>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</si>
  <si>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</si>
  <si>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</si>
  <si>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</si>
  <si>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</si>
  <si>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</si>
  <si>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</si>
  <si>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</si>
  <si>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</si>
  <si>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</si>
  <si>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</si>
  <si>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</si>
  <si>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</si>
  <si>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</si>
  <si>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</si>
  <si>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</si>
  <si>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</si>
  <si>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</si>
  <si>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</si>
  <si>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</si>
  <si>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</si>
  <si>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</si>
  <si>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</si>
  <si>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</si>
  <si>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</si>
  <si>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</si>
  <si>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</si>
  <si>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</si>
  <si>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</si>
  <si>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</si>
  <si>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</si>
  <si>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</si>
  <si>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</si>
  <si>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</si>
  <si>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</si>
  <si>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</si>
  <si>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</si>
  <si>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</si>
  <si>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</si>
  <si>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</si>
  <si>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</si>
  <si>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</si>
  <si>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</si>
  <si>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</si>
  <si>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</si>
  <si>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</si>
  <si>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</si>
  <si>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</si>
  <si>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</si>
  <si>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</si>
  <si>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</si>
  <si>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</si>
  <si>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</si>
  <si>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</si>
  <si>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</si>
  <si>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</si>
  <si>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</si>
  <si>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</si>
  <si>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</si>
  <si>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</si>
  <si>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</si>
  <si>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</si>
  <si>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</si>
  <si>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</si>
  <si>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</si>
  <si>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</si>
  <si>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</si>
  <si>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</si>
  <si>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</si>
  <si>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</si>
  <si>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</si>
  <si>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</si>
  <si>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</si>
  <si>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</si>
  <si>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</si>
  <si>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</si>
  <si>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</si>
  <si>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</si>
  <si>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</si>
  <si>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</si>
  <si>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</si>
  <si>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</si>
  <si>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</si>
  <si>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</si>
  <si>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</si>
  <si>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</si>
  <si>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</si>
  <si>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</si>
  <si>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</si>
  <si>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</si>
  <si>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</si>
  <si>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</si>
  <si>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</si>
  <si>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</si>
  <si>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</si>
  <si>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</si>
  <si>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</si>
  <si>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</si>
  <si>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</si>
  <si>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</si>
  <si>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</si>
  <si>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</si>
  <si>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</si>
  <si>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</si>
  <si>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</si>
  <si>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</si>
  <si>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</si>
  <si>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</si>
  <si>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</si>
  <si>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</si>
  <si>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</si>
  <si>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</si>
  <si>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</si>
  <si>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</si>
  <si>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</si>
  <si>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</si>
  <si>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</si>
  <si>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</si>
  <si>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</si>
  <si>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</si>
  <si>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</si>
  <si>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</si>
  <si>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</si>
  <si>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</si>
  <si>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</si>
  <si>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</si>
  <si>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</si>
  <si>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</si>
  <si>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</si>
  <si>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</si>
  <si>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</si>
  <si>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</si>
  <si>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</si>
  <si>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</si>
  <si>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</si>
  <si>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</si>
  <si>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</si>
  <si>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</si>
  <si>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</si>
  <si>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</si>
  <si>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</si>
  <si>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</si>
  <si>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</si>
  <si>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</si>
  <si>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</si>
  <si>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</si>
  <si>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</si>
  <si>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</si>
  <si>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</si>
  <si>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</si>
  <si>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</si>
  <si>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</si>
  <si>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</si>
  <si>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</si>
  <si>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</si>
  <si>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</si>
  <si>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</si>
  <si>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</si>
  <si>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</si>
  <si>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</si>
  <si>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</si>
  <si>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</si>
  <si>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</si>
  <si>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</si>
  <si>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</si>
  <si>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</si>
  <si>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</si>
  <si>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</si>
  <si>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</si>
  <si>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</si>
  <si>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</si>
  <si>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</si>
  <si>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</si>
  <si>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</si>
  <si>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</si>
  <si>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</si>
  <si>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</si>
  <si>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</si>
  <si>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</si>
  <si>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</si>
  <si>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</si>
  <si>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</si>
  <si>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</si>
  <si>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</si>
  <si>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</si>
  <si>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</si>
  <si>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</si>
  <si>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</si>
  <si>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</si>
  <si>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</si>
  <si>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</si>
  <si>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</si>
  <si>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</si>
  <si>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</si>
  <si>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</si>
  <si>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</si>
  <si>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</si>
  <si>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</si>
  <si>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</si>
  <si>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</si>
  <si>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</si>
  <si>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</si>
  <si>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</si>
  <si>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</si>
  <si>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</si>
  <si>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</si>
  <si>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</si>
  <si>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</si>
  <si>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</si>
  <si>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</si>
  <si>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</si>
  <si>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</si>
  <si>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</si>
  <si>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</si>
  <si>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</si>
  <si>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</si>
  <si>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</si>
  <si>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</si>
  <si>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</si>
  <si>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</si>
  <si>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</si>
  <si>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</si>
  <si>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</si>
  <si>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</si>
  <si>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</si>
  <si>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</si>
  <si>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</si>
  <si>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</si>
  <si>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</si>
  <si>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</si>
  <si>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</si>
  <si>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</si>
  <si>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</si>
  <si>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</si>
  <si>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</si>
  <si>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</si>
  <si>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</si>
  <si>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</si>
  <si>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</si>
  <si>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</si>
  <si>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</si>
  <si>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</si>
  <si>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</si>
  <si>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</si>
  <si>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</si>
  <si>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</si>
  <si>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</si>
  <si>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</si>
  <si>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</si>
  <si>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</si>
  <si>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</si>
  <si>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</si>
  <si>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</si>
  <si>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</si>
  <si>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</si>
  <si>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</si>
  <si>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</si>
  <si>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</si>
  <si>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</si>
  <si>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</si>
  <si>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</si>
  <si>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</si>
  <si>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</si>
  <si>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</si>
  <si>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</si>
  <si>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</si>
  <si>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</si>
  <si>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</si>
  <si>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</si>
  <si>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</si>
  <si>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</si>
  <si>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</si>
  <si>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</si>
  <si>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</si>
  <si>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</si>
  <si>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</si>
  <si>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</si>
  <si>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</si>
  <si>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</si>
  <si>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</si>
  <si>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</si>
  <si>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</si>
  <si>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</si>
  <si>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</si>
  <si>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</si>
  <si>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</si>
  <si>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</si>
  <si>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</si>
  <si>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</si>
  <si>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</si>
  <si>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</si>
  <si>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</si>
  <si>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</si>
  <si>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</si>
  <si>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</si>
  <si>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</si>
  <si>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</si>
  <si>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</si>
  <si>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</si>
  <si>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</si>
  <si>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</si>
  <si>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</si>
  <si>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</si>
  <si>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</si>
  <si>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</si>
  <si>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</si>
  <si>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</si>
  <si>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</si>
  <si>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</si>
  <si>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</si>
  <si>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</si>
  <si>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</si>
  <si>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</si>
  <si>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</si>
  <si>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</si>
  <si>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</si>
  <si>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</si>
  <si>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</si>
  <si>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</si>
  <si>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</si>
  <si>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</si>
  <si>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</si>
  <si>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</si>
  <si>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</si>
  <si>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</si>
  <si>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</si>
  <si>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</si>
  <si>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</si>
  <si>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</si>
  <si>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</si>
  <si>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</si>
  <si>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</si>
  <si>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</si>
  <si>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</si>
  <si>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</si>
  <si>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</si>
  <si>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</si>
  <si>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</si>
  <si>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</si>
  <si>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</si>
  <si>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</si>
  <si>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</si>
  <si>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</si>
  <si>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</si>
  <si>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</si>
  <si>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</si>
  <si>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</si>
  <si>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</si>
  <si>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</si>
  <si>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</si>
  <si>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</si>
  <si>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</si>
  <si>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</si>
  <si>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</si>
  <si>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</si>
  <si>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</si>
  <si>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</si>
  <si>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</si>
  <si>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</si>
  <si>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</si>
  <si>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</si>
  <si>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</si>
  <si>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</si>
  <si>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</si>
  <si>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</si>
  <si>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</si>
  <si>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</si>
  <si>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</si>
  <si>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</si>
  <si>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</si>
  <si>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</si>
  <si>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</si>
  <si>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</si>
  <si>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</si>
  <si>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</si>
  <si>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</si>
  <si>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</si>
  <si>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</si>
  <si>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</si>
  <si>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</si>
  <si>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</si>
  <si>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</si>
  <si>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</si>
  <si>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</si>
  <si>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</si>
  <si>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</si>
  <si>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</si>
  <si>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</si>
  <si>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</si>
  <si>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</si>
  <si>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</si>
  <si>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</si>
  <si>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</si>
  <si>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</si>
  <si>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</si>
  <si>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</si>
  <si>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</si>
  <si>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</si>
  <si>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</si>
  <si>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</si>
  <si>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</si>
  <si>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</si>
  <si>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</si>
  <si>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</si>
  <si>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</si>
  <si>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</si>
  <si>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</si>
  <si>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</si>
  <si>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</si>
  <si>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</si>
  <si>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</si>
  <si>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</si>
  <si>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</si>
  <si>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</si>
  <si>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</si>
  <si>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</si>
  <si>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</si>
  <si>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</si>
  <si>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</si>
  <si>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</si>
  <si>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</si>
  <si>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</si>
  <si>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</si>
  <si>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</si>
  <si>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</si>
  <si>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</si>
  <si>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</si>
  <si>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</si>
  <si>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</si>
  <si>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</si>
  <si>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</si>
  <si>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</si>
  <si>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</si>
  <si>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</si>
  <si>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</si>
  <si>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</si>
  <si>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</si>
  <si>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</si>
  <si>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</si>
  <si>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</si>
  <si>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</si>
  <si>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</si>
  <si>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</si>
  <si>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</si>
  <si>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</si>
  <si>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</si>
  <si>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</si>
  <si>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</si>
  <si>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</si>
  <si>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</si>
  <si>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</si>
  <si>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</si>
  <si>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</si>
  <si>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</si>
  <si>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</si>
  <si>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</si>
  <si>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</si>
  <si>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</si>
  <si>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</si>
  <si>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</si>
  <si>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</si>
  <si>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</si>
  <si>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</si>
  <si>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</si>
  <si>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</si>
  <si>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</si>
  <si>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</si>
  <si>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</si>
  <si>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</si>
  <si>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</si>
  <si>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</si>
  <si>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</si>
  <si>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</si>
  <si>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</si>
  <si>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</si>
  <si>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</si>
  <si>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</si>
  <si>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</si>
  <si>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</si>
  <si>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</si>
  <si>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</si>
  <si>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</si>
  <si>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</si>
  <si>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</si>
  <si>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</si>
  <si>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</si>
  <si>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</si>
  <si>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</si>
  <si>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</si>
  <si>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</si>
  <si>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</si>
  <si>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</si>
  <si>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</si>
  <si>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</si>
  <si>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</si>
  <si>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</si>
  <si>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</si>
  <si>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</si>
  <si>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</si>
  <si>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</si>
  <si>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</si>
  <si>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</si>
  <si>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</si>
  <si>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</si>
  <si>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</si>
  <si>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</si>
  <si>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</si>
  <si>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</si>
  <si>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</si>
  <si>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</si>
  <si>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</si>
  <si>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</si>
  <si>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</si>
  <si>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</si>
  <si>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</si>
  <si>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</si>
  <si>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</si>
  <si>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</si>
  <si>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</si>
  <si>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</si>
  <si>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</si>
  <si>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</si>
  <si>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</si>
  <si>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</si>
  <si>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</si>
  <si>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</si>
  <si>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</si>
  <si>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</si>
  <si>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</si>
  <si>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</si>
  <si>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</si>
  <si>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</si>
  <si>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</si>
  <si>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</si>
  <si>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</si>
  <si>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</si>
  <si>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</si>
  <si>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</si>
  <si>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</si>
  <si>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</si>
  <si>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</si>
  <si>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</si>
  <si>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</si>
  <si>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</si>
  <si>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</si>
  <si>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</si>
  <si>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</si>
  <si>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</si>
  <si>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</si>
  <si>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</si>
  <si>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</si>
  <si>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</si>
  <si>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</si>
  <si>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</si>
  <si>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</si>
  <si>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</si>
  <si>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</si>
  <si>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</si>
  <si>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</si>
  <si>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</si>
  <si>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</si>
  <si>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</si>
  <si>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</si>
  <si>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</si>
  <si>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</si>
  <si>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</si>
  <si>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</si>
  <si>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</si>
  <si>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</si>
  <si>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</si>
  <si>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</si>
  <si>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</si>
  <si>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</si>
  <si>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</si>
  <si>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</si>
  <si>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</si>
  <si>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</si>
  <si>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</si>
  <si>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</si>
  <si>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</si>
  <si>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</si>
  <si>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</si>
  <si>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</si>
  <si>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</si>
  <si>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</si>
  <si>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</si>
  <si>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</si>
  <si>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</si>
  <si>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</si>
  <si>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</si>
  <si>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</si>
  <si>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</si>
  <si>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</si>
  <si>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</si>
  <si>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</si>
  <si>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</si>
  <si>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</si>
  <si>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</si>
  <si>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</si>
  <si>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</si>
  <si>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</si>
  <si>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</si>
  <si>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</si>
  <si>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</si>
  <si>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</si>
  <si>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</si>
  <si>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</si>
  <si>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</si>
  <si>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</si>
  <si>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</si>
  <si>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</si>
  <si>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</si>
  <si>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</si>
  <si>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</si>
  <si>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</si>
  <si>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</si>
  <si>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</si>
  <si>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</si>
  <si>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</si>
  <si>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</si>
  <si>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</si>
  <si>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</si>
  <si>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</si>
  <si>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</si>
  <si>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</si>
  <si>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</si>
  <si>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</si>
  <si>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</si>
  <si>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</si>
  <si>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</si>
  <si>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</si>
  <si>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</si>
  <si>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</si>
  <si>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</si>
  <si>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</si>
  <si>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</si>
  <si>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</si>
  <si>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</si>
  <si>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</si>
  <si>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</si>
  <si>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</si>
  <si>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</si>
  <si>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</si>
  <si>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</si>
  <si>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</si>
  <si>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</si>
  <si>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</si>
  <si>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</si>
  <si>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</si>
  <si>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</si>
  <si>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</si>
  <si>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</si>
  <si>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</si>
  <si>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</si>
  <si>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</si>
  <si>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</si>
  <si>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</si>
  <si>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</si>
  <si>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</si>
  <si>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</si>
  <si>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</si>
  <si>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</si>
  <si>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</si>
  <si>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</si>
  <si>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</si>
  <si>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</si>
  <si>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</si>
  <si>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</si>
  <si>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</si>
  <si>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</si>
  <si>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</si>
  <si>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</si>
  <si>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</si>
  <si>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</si>
  <si>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</si>
  <si>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</si>
  <si>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</si>
  <si>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</si>
  <si>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</si>
  <si>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</si>
  <si>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</si>
  <si>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</si>
  <si>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</si>
  <si>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</si>
  <si>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</si>
  <si>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</si>
  <si>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</si>
  <si>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</si>
  <si>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</si>
  <si>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</si>
  <si>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</si>
  <si>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</si>
  <si>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</si>
  <si>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</si>
  <si>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</si>
  <si>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</si>
  <si>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</si>
  <si>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</si>
  <si>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</si>
  <si>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</si>
  <si>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</si>
  <si>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</si>
  <si>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</si>
  <si>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</si>
  <si>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</si>
  <si>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</si>
  <si>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</si>
  <si>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</si>
  <si>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</si>
  <si>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</si>
  <si>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</si>
  <si>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</si>
  <si>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</si>
  <si>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</si>
  <si>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</si>
  <si>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</si>
  <si>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</si>
  <si>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</si>
  <si>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</si>
  <si>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</si>
  <si>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</si>
  <si>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</si>
  <si>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</si>
  <si>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</si>
  <si>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</si>
  <si>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</si>
  <si>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</si>
  <si>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</si>
  <si>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</si>
  <si>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</si>
  <si>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</si>
  <si>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</si>
  <si>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</si>
  <si>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</si>
  <si>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</si>
  <si>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</si>
  <si>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</si>
  <si>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</si>
  <si>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</si>
  <si>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</si>
  <si>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</si>
  <si>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</si>
  <si>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</si>
  <si>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</si>
  <si>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</si>
  <si>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</si>
  <si>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</si>
  <si>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</si>
  <si>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</si>
  <si>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</si>
  <si>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</si>
  <si>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</si>
  <si>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</si>
  <si>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</si>
  <si>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</si>
  <si>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</si>
  <si>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</si>
  <si>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</si>
  <si>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</si>
  <si>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</si>
  <si>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</si>
  <si>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</si>
  <si>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</si>
  <si>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</si>
  <si>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</si>
  <si>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</si>
  <si>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</si>
  <si>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</si>
  <si>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</si>
  <si>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</si>
  <si>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</si>
  <si>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</si>
  <si>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</si>
  <si>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</si>
  <si>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</si>
  <si>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</si>
  <si>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</si>
  <si>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</si>
  <si>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</si>
  <si>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</si>
  <si>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</si>
  <si>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</si>
  <si>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</si>
  <si>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</si>
  <si>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</si>
  <si>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</si>
  <si>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</si>
  <si>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</si>
  <si>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</si>
  <si>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</si>
  <si>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</si>
  <si>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</si>
  <si>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</si>
  <si>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</si>
  <si>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</si>
  <si>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</si>
  <si>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</si>
  <si>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</si>
  <si>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</si>
  <si>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</si>
  <si>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</si>
  <si>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</si>
  <si>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</si>
  <si>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</si>
  <si>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</si>
  <si>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</si>
  <si>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</si>
  <si>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</si>
  <si>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</si>
  <si>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</si>
  <si>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</si>
  <si>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</si>
  <si>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</si>
  <si>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</si>
  <si>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</si>
  <si>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</si>
  <si>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</si>
  <si>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</si>
  <si>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</si>
  <si>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</si>
  <si>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</si>
  <si>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</si>
  <si>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</si>
  <si>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</si>
  <si>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</si>
  <si>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</si>
  <si>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</si>
  <si>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</si>
  <si>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</si>
  <si>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</si>
  <si>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</si>
  <si>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</si>
  <si>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</si>
  <si>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</si>
  <si>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</si>
  <si>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</si>
  <si>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</si>
  <si>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</si>
  <si>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</si>
  <si>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</si>
  <si>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</si>
  <si>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</si>
  <si>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</si>
  <si>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</si>
  <si>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</si>
  <si>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</si>
  <si>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</si>
  <si>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</si>
  <si>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</si>
  <si>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</si>
  <si>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</si>
  <si>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</si>
  <si>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</si>
  <si>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</si>
  <si>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</si>
  <si>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</si>
  <si>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</si>
  <si>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</si>
  <si>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</si>
  <si>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</si>
  <si>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</si>
  <si>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</si>
  <si>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</si>
  <si>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</si>
  <si>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</si>
  <si>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</si>
  <si>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</si>
  <si>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</si>
  <si>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</si>
  <si>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</si>
  <si>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</si>
  <si>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</si>
  <si>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</si>
  <si>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</si>
  <si>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</si>
  <si>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</si>
  <si>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</si>
  <si>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</si>
  <si>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</si>
  <si>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</si>
  <si>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</si>
  <si>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</si>
  <si>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</si>
  <si>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</si>
  <si>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</si>
  <si>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</si>
  <si>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</si>
  <si>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</si>
  <si>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</si>
  <si>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</si>
  <si>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</si>
  <si>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</si>
  <si>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</si>
  <si>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</si>
  <si>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</si>
  <si>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</si>
  <si>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</si>
  <si>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</si>
  <si>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</si>
  <si>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</si>
  <si>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</si>
  <si>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</si>
  <si>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</si>
  <si>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</si>
  <si>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</si>
  <si>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</si>
  <si>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</si>
  <si>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</si>
  <si>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</si>
  <si>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</si>
  <si>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</si>
  <si>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</si>
  <si>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</si>
  <si>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</si>
  <si>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</si>
  <si>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</si>
  <si>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</si>
  <si>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</si>
  <si>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</si>
  <si>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</si>
  <si>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</si>
  <si>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</si>
  <si>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</si>
  <si>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</si>
  <si>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</si>
  <si>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</si>
  <si>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</si>
  <si>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</si>
  <si>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</si>
  <si>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</si>
  <si>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</si>
  <si>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</si>
  <si>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</si>
  <si>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</si>
  <si>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</si>
  <si>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</si>
  <si>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</si>
  <si>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</si>
  <si>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</si>
  <si>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</si>
  <si>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</si>
  <si>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</si>
  <si>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</si>
  <si>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</si>
  <si>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</si>
  <si>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</si>
  <si>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</si>
  <si>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</si>
  <si>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</si>
  <si>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</si>
  <si>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</si>
  <si>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</si>
  <si>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</si>
  <si>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</si>
  <si>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</si>
  <si>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</si>
  <si>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</si>
  <si>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</si>
  <si>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</si>
  <si>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</si>
  <si>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</si>
  <si>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</si>
  <si>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</si>
  <si>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</si>
  <si>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</si>
  <si>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</si>
  <si>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</si>
  <si>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</si>
  <si>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</si>
  <si>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</si>
  <si>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</si>
  <si>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</si>
  <si>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</si>
  <si>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</si>
  <si>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</si>
  <si>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</si>
  <si>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</si>
  <si>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</si>
  <si>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</si>
  <si>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</si>
  <si>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</si>
  <si>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</si>
  <si>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</si>
  <si>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</si>
  <si>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</si>
  <si>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</si>
  <si>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</si>
  <si>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</si>
  <si>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</si>
  <si>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</si>
  <si>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</si>
  <si>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</si>
  <si>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</si>
  <si>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</si>
  <si>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</si>
  <si>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</si>
  <si>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</si>
  <si>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</si>
  <si>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</si>
  <si>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</si>
  <si>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</si>
  <si>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</si>
  <si>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</si>
  <si>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</si>
  <si>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</si>
  <si>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</si>
  <si>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</si>
  <si>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</si>
  <si>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</si>
  <si>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</si>
  <si>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</si>
  <si>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</si>
  <si>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</si>
  <si>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</si>
  <si>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</si>
  <si>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</si>
  <si>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</si>
  <si>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</si>
  <si>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</si>
  <si>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</si>
  <si>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</si>
  <si>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</si>
  <si>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</si>
  <si>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</si>
  <si>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</si>
  <si>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</si>
  <si>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</si>
  <si>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</si>
  <si>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</si>
  <si>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</si>
  <si>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</si>
  <si>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</si>
  <si>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</si>
  <si>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</si>
  <si>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</si>
  <si>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</si>
  <si>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</si>
  <si>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</si>
  <si>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</si>
  <si>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</si>
  <si>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</si>
  <si>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</si>
  <si>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</si>
  <si>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</si>
  <si>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</si>
  <si>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</si>
  <si>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</si>
  <si>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</si>
  <si>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</si>
  <si>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</si>
  <si>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</si>
  <si>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</si>
  <si>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</si>
  <si>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</si>
  <si>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</si>
  <si>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</si>
  <si>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</si>
  <si>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</si>
  <si>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</si>
  <si>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</si>
  <si>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</si>
  <si>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</si>
  <si>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</si>
  <si>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</si>
  <si>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</si>
  <si>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</si>
  <si>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</si>
  <si>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</si>
  <si>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</si>
  <si>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</si>
  <si>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</si>
  <si>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</si>
  <si>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</si>
  <si>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</si>
  <si>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</si>
  <si>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</si>
  <si>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</si>
  <si>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</si>
  <si>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</si>
  <si>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</si>
  <si>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</si>
  <si>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</si>
  <si>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</si>
  <si>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</si>
  <si>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</si>
  <si>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</si>
  <si>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</si>
  <si>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</si>
  <si>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</si>
  <si>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</si>
  <si>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</si>
  <si>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</si>
  <si>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</si>
  <si>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</si>
  <si>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</si>
  <si>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</si>
  <si>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</si>
  <si>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</si>
  <si>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</si>
  <si>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</si>
  <si>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</si>
  <si>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</si>
  <si>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</si>
  <si>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</si>
  <si>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</si>
  <si>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</si>
  <si>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</si>
  <si>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</si>
  <si>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</si>
  <si>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</si>
  <si>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</si>
  <si>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</si>
  <si>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</si>
  <si>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</si>
  <si>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</si>
  <si>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</si>
  <si>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</si>
  <si>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</si>
  <si>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</si>
  <si>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</si>
  <si>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</si>
  <si>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</si>
  <si>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</si>
  <si>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</si>
  <si>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</si>
  <si>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</si>
  <si>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</si>
  <si>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</si>
  <si>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</si>
  <si>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</si>
  <si>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</si>
  <si>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</si>
  <si>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</si>
  <si>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</si>
  <si>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</si>
  <si>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</si>
  <si>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</si>
  <si>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</si>
  <si>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</si>
  <si>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</si>
  <si>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</si>
  <si>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</si>
  <si>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</si>
  <si>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</si>
  <si>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</si>
  <si>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</si>
  <si>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</si>
  <si>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</si>
  <si>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</si>
  <si>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</si>
  <si>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</si>
  <si>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</si>
  <si>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</si>
  <si>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</si>
  <si>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</si>
  <si>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</si>
  <si>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</si>
  <si>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</si>
  <si>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</si>
  <si>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</si>
  <si>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</si>
  <si>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</si>
  <si>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</si>
  <si>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</si>
  <si>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</si>
  <si>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</si>
  <si>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</si>
  <si>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</si>
  <si>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</si>
  <si>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</si>
  <si>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</si>
  <si>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</si>
  <si>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</si>
  <si>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</si>
  <si>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</si>
  <si>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</si>
  <si>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</si>
  <si>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</si>
  <si>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</si>
  <si>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</si>
  <si>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</si>
  <si>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</si>
  <si>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</si>
  <si>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</si>
  <si>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</si>
  <si>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</si>
  <si>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</si>
  <si>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</si>
  <si>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</si>
  <si>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</si>
  <si>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</si>
  <si>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</si>
  <si>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</si>
  <si>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</si>
  <si>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</si>
  <si>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</si>
  <si>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</si>
  <si>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</si>
  <si>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</si>
  <si>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</si>
  <si>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</si>
  <si>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</si>
  <si>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</si>
  <si>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</si>
  <si>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</si>
  <si>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</si>
  <si>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</si>
  <si>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</si>
  <si>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</si>
  <si>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</si>
  <si>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</si>
  <si>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</si>
  <si>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</si>
  <si>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</si>
  <si>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</si>
  <si>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</si>
  <si>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</si>
  <si>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</si>
  <si>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</si>
  <si>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</si>
  <si>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</si>
  <si>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</si>
  <si>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</si>
  <si>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</si>
  <si>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</si>
  <si>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</si>
  <si>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</si>
  <si>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</si>
  <si>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</si>
  <si>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</si>
  <si>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</si>
  <si>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</si>
  <si>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</si>
  <si>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</si>
  <si>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</si>
  <si>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</si>
  <si>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</si>
  <si>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</si>
  <si>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</si>
  <si>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</si>
  <si>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</si>
  <si>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</si>
  <si>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</si>
  <si>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</si>
  <si>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</si>
  <si>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</si>
  <si>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</si>
  <si>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</si>
  <si>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</si>
  <si>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</si>
  <si>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</si>
  <si>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</si>
  <si>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</si>
  <si>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</si>
  <si>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</si>
  <si>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</si>
  <si>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</si>
  <si>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</si>
  <si>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</si>
  <si>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</si>
  <si>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</si>
  <si>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</si>
  <si>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</si>
  <si>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</si>
  <si>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</si>
  <si>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</si>
  <si>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</si>
  <si>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</si>
  <si>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</si>
  <si>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</si>
  <si>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</si>
  <si>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</si>
  <si>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</si>
  <si>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</si>
  <si>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</si>
  <si>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</si>
  <si>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</si>
  <si>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</si>
  <si>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</si>
  <si>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</si>
  <si>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</si>
  <si>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</si>
  <si>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</si>
  <si>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</si>
  <si>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</si>
  <si>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</si>
  <si>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</si>
  <si>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</si>
  <si>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</si>
  <si>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</si>
  <si>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</si>
  <si>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</si>
  <si>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</si>
  <si>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</si>
  <si>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</si>
  <si>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</si>
  <si>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</si>
  <si>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</si>
  <si>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</si>
  <si>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</si>
  <si>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</si>
  <si>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</si>
  <si>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</si>
  <si>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</si>
  <si>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</si>
  <si>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</si>
  <si>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</si>
  <si>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</si>
  <si>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</si>
  <si>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</si>
  <si>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</si>
  <si>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</si>
  <si>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</si>
  <si>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</si>
  <si>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</si>
  <si>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</si>
  <si>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</si>
  <si>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</si>
  <si>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</si>
  <si>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</si>
  <si>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</si>
  <si>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</si>
  <si>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</si>
  <si>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</si>
  <si>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</si>
  <si>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</si>
  <si>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</si>
  <si>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</si>
  <si>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</si>
  <si>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</si>
  <si>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</si>
  <si>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</si>
  <si>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</si>
  <si>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</si>
  <si>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</si>
  <si>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</si>
  <si>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</si>
  <si>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</si>
  <si>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</si>
  <si>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</si>
  <si>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</si>
  <si>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</si>
  <si>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</si>
  <si>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</si>
  <si>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</si>
  <si>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</si>
  <si>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</si>
  <si>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</si>
  <si>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</si>
  <si>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</si>
  <si>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</si>
  <si>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</si>
  <si>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</si>
  <si>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</si>
  <si>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</si>
  <si>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</si>
  <si>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</si>
  <si>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</si>
  <si>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</si>
  <si>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</si>
  <si>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</si>
  <si>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</si>
  <si>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</si>
  <si>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</si>
  <si>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</si>
  <si>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</si>
  <si>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</si>
  <si>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</si>
  <si>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</si>
  <si>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</si>
  <si>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</si>
  <si>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</si>
  <si>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</si>
  <si>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</si>
  <si>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</si>
  <si>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</si>
  <si>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</si>
  <si>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</si>
  <si>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</si>
  <si>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</si>
  <si>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</si>
  <si>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</si>
  <si>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</si>
  <si>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</si>
  <si>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</si>
  <si>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</si>
  <si>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</si>
  <si>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</si>
  <si>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</si>
  <si>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</si>
  <si>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</si>
  <si>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</si>
  <si>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</si>
  <si>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</si>
  <si>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</si>
  <si>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</si>
  <si>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</si>
  <si>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</si>
  <si>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</si>
  <si>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</si>
  <si>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</si>
  <si>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</si>
  <si>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</si>
  <si>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</si>
  <si>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</si>
  <si>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</si>
  <si>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</si>
  <si>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</si>
  <si>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</si>
  <si>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</si>
  <si>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</si>
  <si>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</si>
  <si>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</si>
  <si>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</si>
  <si>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</si>
  <si>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</si>
  <si>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</si>
  <si>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</si>
  <si>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</si>
  <si>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</si>
  <si>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</si>
  <si>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</si>
  <si>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</si>
  <si>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</si>
  <si>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</si>
  <si>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</si>
  <si>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</si>
  <si>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</si>
  <si>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</si>
  <si>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</si>
  <si>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</si>
  <si>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</si>
  <si>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</si>
  <si>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</si>
  <si>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</si>
  <si>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</si>
  <si>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</si>
  <si>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</si>
  <si>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</si>
  <si>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</si>
  <si>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</si>
  <si>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</si>
  <si>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</si>
  <si>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</si>
  <si>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</si>
  <si>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</si>
  <si>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</si>
  <si>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</si>
  <si>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</si>
  <si>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</si>
  <si>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</si>
  <si>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</si>
  <si>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</si>
  <si>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</si>
  <si>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</si>
  <si>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</si>
  <si>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</si>
  <si>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</si>
  <si>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</si>
  <si>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</si>
  <si>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</si>
  <si>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</si>
  <si>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</si>
  <si>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</si>
  <si>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</si>
  <si>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</si>
  <si>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</si>
  <si>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</si>
  <si>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</si>
  <si>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</si>
  <si>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</si>
  <si>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</si>
  <si>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</si>
  <si>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</si>
  <si>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</si>
  <si>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</si>
  <si>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</si>
  <si>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</si>
  <si>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</si>
  <si>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</si>
  <si>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</si>
  <si>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</si>
  <si>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</si>
  <si>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</si>
  <si>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</si>
  <si>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</si>
  <si>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</si>
  <si>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</si>
  <si>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</si>
  <si>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</si>
  <si>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</si>
  <si>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</si>
  <si>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</si>
  <si>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</si>
  <si>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</si>
  <si>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</si>
  <si>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</si>
  <si>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</si>
  <si>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</si>
  <si>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</si>
  <si>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</si>
  <si>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</si>
  <si>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</si>
  <si>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</si>
  <si>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</si>
  <si>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</si>
  <si>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</si>
  <si>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</si>
  <si>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</si>
  <si>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</si>
  <si>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</si>
  <si>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</si>
  <si>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</si>
  <si>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</si>
  <si>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</si>
  <si>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</si>
  <si>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</si>
  <si>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</si>
  <si>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</si>
  <si>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</si>
  <si>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</si>
  <si>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</si>
  <si>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</si>
  <si>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</si>
  <si>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</si>
  <si>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</si>
  <si>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</si>
  <si>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</si>
  <si>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</si>
  <si>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</si>
  <si>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</si>
  <si>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</si>
  <si>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</si>
  <si>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</si>
  <si>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</si>
  <si>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</si>
  <si>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</si>
  <si>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</si>
  <si>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</si>
  <si>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</si>
  <si>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</si>
  <si>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</si>
  <si>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</si>
  <si>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</si>
  <si>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</si>
  <si>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</si>
  <si>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</si>
  <si>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</si>
  <si>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</si>
  <si>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</si>
  <si>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</si>
  <si>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</si>
  <si>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</si>
  <si>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</si>
  <si>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</si>
  <si>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</si>
  <si>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</si>
  <si>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</si>
  <si>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</si>
  <si>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</si>
  <si>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</si>
  <si>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</si>
  <si>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</si>
  <si>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</si>
  <si>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</si>
  <si>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</si>
  <si>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</si>
  <si>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</si>
  <si>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</si>
  <si>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</si>
  <si>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</si>
  <si>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</si>
  <si>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</si>
  <si>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</si>
  <si>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</si>
  <si>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</si>
  <si>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</si>
  <si>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</si>
  <si>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</si>
  <si>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</si>
  <si>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</si>
  <si>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</si>
  <si>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</si>
  <si>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</si>
  <si>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</si>
  <si>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</si>
  <si>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</si>
  <si>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</si>
  <si>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</si>
  <si>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</si>
  <si>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</si>
  <si>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</si>
  <si>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</si>
  <si>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</si>
  <si>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</si>
  <si>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</si>
  <si>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</si>
  <si>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</si>
  <si>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</si>
  <si>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</si>
  <si>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</si>
  <si>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</si>
  <si>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</si>
  <si>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</si>
  <si>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</si>
  <si>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</si>
  <si>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</si>
  <si>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</si>
  <si>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</si>
  <si>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</si>
  <si>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</si>
  <si>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</si>
  <si>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</si>
  <si>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</si>
  <si>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</si>
  <si>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</si>
  <si>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</si>
  <si>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</si>
  <si>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</si>
  <si>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</si>
  <si>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</si>
  <si>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</si>
  <si>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</si>
  <si>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</si>
  <si>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</si>
  <si>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</si>
  <si>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</si>
  <si>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</si>
  <si>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</si>
  <si>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</si>
  <si>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</si>
  <si>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</si>
  <si>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</si>
  <si>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</si>
  <si>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</si>
  <si>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</si>
  <si>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</si>
  <si>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</si>
  <si>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</si>
  <si>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</si>
  <si>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</si>
  <si>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</si>
  <si>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</si>
  <si>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</si>
  <si>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</si>
  <si>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</si>
  <si>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</si>
  <si>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</si>
  <si>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</si>
  <si>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</si>
  <si>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</si>
  <si>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</si>
  <si>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</si>
  <si>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</si>
  <si>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</si>
  <si>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</si>
  <si>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</si>
  <si>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</si>
  <si>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</si>
  <si>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</si>
  <si>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</si>
  <si>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</si>
  <si>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</si>
  <si>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</si>
  <si>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</si>
  <si>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</si>
  <si>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</si>
  <si>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</si>
  <si>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</si>
  <si>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</si>
  <si>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</si>
  <si>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</si>
  <si>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</si>
  <si>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</si>
  <si>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</si>
  <si>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</si>
  <si>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</si>
  <si>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</si>
  <si>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</si>
  <si>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</si>
  <si>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</si>
  <si>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</si>
  <si>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</si>
  <si>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</si>
  <si>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</si>
  <si>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</si>
  <si>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</si>
  <si>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</si>
  <si>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</si>
  <si>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</si>
  <si>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</si>
  <si>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</si>
  <si>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</si>
  <si>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</si>
  <si>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</si>
  <si>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</si>
  <si>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</si>
  <si>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</si>
  <si>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</si>
  <si>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</si>
  <si>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</si>
  <si>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</si>
  <si>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</si>
  <si>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</si>
  <si>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</si>
  <si>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</si>
  <si>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</si>
  <si>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</si>
  <si>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</si>
  <si>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</si>
  <si>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</si>
  <si>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</si>
  <si>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</si>
  <si>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</si>
  <si>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</si>
  <si>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</si>
  <si>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</si>
  <si>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</si>
  <si>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</si>
  <si>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</si>
  <si>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</si>
  <si>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</si>
  <si>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</si>
  <si>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</si>
  <si>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</si>
  <si>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</si>
  <si>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</si>
  <si>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</si>
  <si>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</si>
  <si>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</si>
  <si>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</si>
  <si>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</si>
  <si>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</si>
  <si>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</si>
  <si>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</si>
  <si>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</si>
  <si>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</si>
  <si>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</si>
  <si>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</si>
  <si>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</si>
  <si>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</si>
  <si>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</si>
  <si>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</si>
  <si>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</si>
  <si>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</si>
  <si>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</si>
  <si>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</si>
  <si>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</si>
  <si>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</si>
  <si>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</si>
  <si>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</si>
  <si>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</si>
  <si>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</si>
  <si>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</si>
  <si>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</si>
  <si>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</si>
  <si>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</si>
  <si>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</si>
  <si>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</si>
  <si>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</si>
  <si>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</si>
  <si>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</si>
  <si>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</si>
  <si>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</si>
  <si>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</si>
  <si>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</si>
  <si>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</si>
  <si>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</si>
  <si>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</si>
  <si>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</si>
  <si>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</si>
  <si>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</si>
  <si>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</si>
  <si>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</si>
  <si>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</si>
  <si>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</si>
  <si>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</si>
  <si>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</si>
  <si>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</si>
  <si>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</si>
  <si>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</si>
  <si>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</si>
  <si>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</si>
  <si>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</si>
  <si>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</si>
  <si>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</si>
  <si>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</si>
  <si>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</si>
  <si>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</si>
  <si>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</si>
  <si>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</si>
  <si>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</si>
  <si>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</si>
  <si>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</si>
  <si>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</si>
  <si>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</si>
  <si>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</si>
  <si>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</si>
  <si>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</si>
  <si>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</si>
  <si>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</si>
  <si>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</si>
  <si>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</si>
  <si>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</si>
  <si>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</si>
  <si>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</si>
  <si>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</si>
  <si>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</si>
  <si>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</si>
  <si>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</si>
  <si>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</si>
  <si>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</si>
  <si>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</si>
  <si>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</si>
  <si>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</si>
  <si>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</si>
  <si>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</si>
  <si>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</si>
  <si>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</si>
  <si>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</si>
  <si>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</si>
  <si>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</si>
  <si>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</si>
  <si>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</si>
  <si>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</si>
  <si>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</si>
  <si>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</si>
  <si>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</si>
  <si>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</si>
  <si>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</si>
  <si>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</si>
  <si>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</si>
  <si>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</si>
  <si>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</si>
  <si>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</si>
  <si>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</si>
  <si>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</si>
  <si>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</si>
  <si>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</si>
  <si>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</si>
  <si>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</si>
  <si>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</si>
  <si>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</si>
  <si>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</si>
  <si>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</si>
  <si>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</si>
  <si>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</si>
  <si>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</si>
  <si>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</si>
  <si>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</si>
  <si>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</si>
  <si>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</si>
  <si>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</si>
  <si>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</si>
  <si>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</si>
  <si>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</si>
  <si>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</si>
  <si>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</si>
  <si>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</si>
  <si>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</si>
  <si>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</si>
  <si>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</si>
  <si>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</si>
  <si>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</si>
  <si>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</si>
  <si>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</si>
  <si>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</si>
  <si>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</si>
  <si>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</si>
  <si>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</si>
  <si>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</si>
  <si>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</si>
  <si>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</si>
  <si>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</si>
  <si>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</si>
  <si>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</si>
  <si>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</si>
  <si>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</si>
  <si>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</si>
  <si>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</si>
  <si>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</si>
  <si>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</si>
  <si>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</si>
  <si>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</si>
  <si>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</si>
  <si>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</si>
  <si>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</si>
  <si>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</si>
  <si>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</si>
  <si>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</si>
  <si>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</si>
  <si>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</si>
  <si>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</si>
  <si>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</si>
  <si>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</si>
  <si>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</si>
  <si>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</si>
  <si>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</si>
  <si>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</si>
  <si>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</si>
  <si>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</si>
  <si>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</si>
  <si>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</si>
  <si>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</si>
  <si>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</si>
  <si>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</si>
  <si>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</si>
  <si>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</si>
  <si>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</si>
  <si>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</si>
  <si>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</si>
  <si>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</si>
  <si>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</si>
  <si>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</si>
  <si>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</si>
  <si>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</si>
  <si>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</si>
  <si>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</si>
  <si>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</si>
  <si>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</si>
  <si>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</si>
  <si>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</si>
  <si>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</si>
  <si>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</si>
  <si>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</si>
  <si>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</si>
  <si>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</si>
  <si>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</si>
  <si>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</si>
  <si>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</si>
  <si>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</si>
  <si>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</si>
  <si>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</si>
  <si>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</si>
  <si>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</si>
  <si>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</si>
  <si>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</si>
  <si>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</si>
  <si>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</si>
  <si>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</si>
  <si>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</si>
  <si>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</si>
  <si>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</si>
  <si>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</si>
  <si>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</si>
  <si>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</si>
  <si>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</si>
  <si>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</si>
  <si>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</si>
  <si>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</si>
  <si>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</si>
  <si>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</si>
  <si>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</si>
  <si>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</si>
  <si>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</si>
  <si>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</si>
  <si>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</si>
  <si>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</si>
  <si>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</si>
  <si>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</si>
  <si>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</si>
  <si>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</si>
  <si>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</si>
  <si>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</si>
  <si>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</si>
  <si>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</si>
  <si>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</si>
  <si>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</si>
  <si>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</si>
  <si>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</si>
  <si>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</si>
  <si>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</si>
  <si>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</si>
  <si>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</si>
  <si>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</si>
  <si>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</si>
  <si>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</si>
  <si>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</si>
  <si>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</si>
  <si>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</si>
  <si>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</si>
  <si>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</si>
  <si>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</si>
  <si>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</si>
  <si>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</si>
  <si>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</si>
  <si>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</si>
  <si>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</si>
  <si>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</si>
  <si>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</si>
  <si>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</si>
  <si>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</si>
  <si>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</si>
  <si>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</si>
  <si>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</si>
  <si>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</si>
  <si>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</si>
  <si>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</si>
  <si>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</si>
  <si>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</si>
  <si>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</si>
  <si>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</si>
  <si>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</si>
  <si>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</si>
  <si>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</si>
  <si>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</si>
  <si>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</si>
  <si>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</si>
  <si>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</si>
  <si>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</si>
  <si>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</si>
  <si>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</si>
  <si>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</si>
  <si>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</si>
  <si>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</si>
  <si>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</si>
  <si>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</si>
  <si>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</si>
  <si>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</si>
  <si>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</si>
  <si>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</si>
  <si>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</si>
  <si>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</si>
  <si>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</si>
  <si>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</si>
  <si>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</si>
  <si>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</si>
  <si>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</si>
  <si>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</si>
  <si>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</si>
  <si>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</si>
  <si>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</si>
  <si>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</si>
  <si>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</si>
  <si>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</si>
  <si>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</si>
  <si>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</si>
  <si>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</si>
  <si>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</si>
  <si>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</si>
  <si>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</si>
  <si>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</si>
  <si>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</si>
  <si>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</si>
  <si>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</si>
  <si>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</si>
  <si>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</si>
  <si>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</si>
  <si>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</si>
  <si>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</si>
  <si>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</si>
  <si>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</si>
  <si>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</si>
  <si>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</si>
  <si>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</si>
  <si>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</si>
  <si>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</si>
  <si>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</si>
  <si>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</si>
  <si>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</si>
  <si>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</si>
  <si>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</si>
  <si>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</si>
  <si>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</si>
  <si>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</si>
  <si>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</si>
  <si>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</si>
  <si>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</si>
  <si>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</si>
  <si>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</si>
  <si>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</si>
  <si>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</si>
  <si>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</si>
  <si>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</si>
  <si>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</si>
  <si>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</si>
  <si>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</si>
  <si>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</si>
  <si>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</si>
  <si>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</si>
  <si>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</si>
  <si>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</si>
  <si>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</si>
  <si>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</si>
  <si>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</si>
  <si>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</si>
  <si>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</si>
  <si>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</si>
  <si>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</si>
  <si>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</si>
  <si>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</si>
  <si>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</si>
  <si>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</si>
  <si>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</si>
  <si>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</si>
  <si>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</si>
  <si>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</si>
  <si>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</si>
  <si>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</si>
  <si>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</si>
  <si>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</si>
  <si>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</si>
  <si>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</si>
  <si>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</si>
  <si>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</si>
  <si>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</si>
  <si>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</si>
  <si>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</si>
  <si>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</si>
  <si>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</si>
  <si>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</si>
  <si>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</si>
  <si>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</si>
  <si>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</si>
  <si>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</si>
  <si>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</si>
  <si>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</si>
  <si>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</si>
  <si>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</si>
  <si>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</si>
  <si>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</si>
  <si>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</si>
  <si>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</si>
  <si>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</si>
  <si>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</si>
  <si>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</si>
  <si>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</si>
  <si>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</si>
  <si>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</si>
  <si>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</si>
  <si>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</si>
  <si>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</si>
  <si>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</si>
  <si>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</si>
  <si>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</si>
  <si>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</si>
  <si>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</si>
  <si>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</si>
  <si>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</si>
  <si>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</si>
  <si>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</si>
  <si>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</si>
  <si>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</si>
  <si>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</si>
  <si>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</si>
  <si>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</si>
  <si>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</si>
  <si>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</si>
  <si>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</si>
  <si>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</si>
  <si>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</si>
  <si>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</si>
  <si>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</si>
  <si>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</si>
  <si>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</si>
  <si>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</si>
  <si>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</si>
  <si>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</si>
  <si>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</si>
  <si>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</si>
  <si>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</si>
  <si>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</si>
  <si>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</si>
  <si>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</si>
  <si>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</si>
  <si>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</si>
  <si>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</si>
  <si>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</si>
  <si>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</si>
  <si>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</si>
  <si>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</si>
  <si>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</si>
  <si>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</si>
  <si>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</si>
  <si>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</si>
  <si>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</si>
  <si>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</si>
  <si>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</si>
  <si>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</si>
  <si>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</si>
  <si>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</si>
  <si>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</si>
  <si>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</si>
  <si>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</si>
  <si>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</si>
  <si>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</si>
  <si>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</si>
  <si>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</si>
  <si>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</si>
  <si>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</si>
  <si>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</si>
  <si>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</si>
  <si>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</si>
  <si>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</si>
  <si>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</si>
  <si>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</si>
  <si>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</si>
  <si>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</si>
  <si>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</si>
  <si>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</si>
  <si>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</si>
  <si>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</si>
  <si>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</si>
  <si>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</si>
  <si>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</si>
  <si>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</si>
  <si>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</si>
  <si>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</si>
  <si>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</si>
  <si>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</si>
  <si>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</si>
  <si>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</si>
  <si>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</si>
  <si>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</si>
  <si>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</si>
  <si>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</si>
  <si>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</si>
  <si>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</si>
  <si>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</si>
  <si>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</si>
  <si>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</si>
  <si>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</si>
  <si>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</si>
  <si>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</si>
  <si>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</si>
  <si>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</si>
  <si>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</si>
  <si>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</si>
  <si>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</si>
  <si>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</si>
  <si>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</si>
  <si>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</si>
  <si>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</si>
  <si>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</si>
  <si>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</si>
  <si>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</si>
  <si>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</si>
  <si>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</si>
  <si>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</si>
  <si>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</si>
  <si>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</si>
  <si>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</si>
  <si>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</si>
  <si>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</si>
  <si>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</si>
  <si>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</si>
  <si>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</si>
  <si>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</si>
  <si>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</si>
  <si>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</si>
  <si>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</si>
  <si>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</si>
  <si>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</si>
  <si>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</si>
  <si>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</si>
  <si>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</si>
  <si>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</si>
  <si>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</si>
  <si>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</si>
  <si>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</si>
  <si>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</si>
  <si>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</si>
  <si>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</si>
  <si>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</si>
  <si>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</si>
  <si>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</si>
  <si>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</si>
  <si>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</si>
  <si>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</si>
  <si>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</si>
  <si>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</si>
  <si>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</si>
  <si>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</si>
  <si>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</si>
  <si>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</si>
  <si>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</si>
  <si>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</si>
  <si>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</si>
  <si>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</si>
  <si>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</si>
  <si>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</si>
  <si>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</si>
  <si>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</si>
  <si>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</si>
  <si>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</si>
  <si>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</si>
  <si>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</si>
  <si>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</si>
  <si>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</si>
  <si>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</si>
  <si>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</si>
  <si>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</si>
  <si>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</si>
  <si>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</si>
  <si>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</si>
  <si>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</si>
  <si>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</si>
  <si>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</si>
  <si>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</si>
  <si>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</si>
  <si>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</si>
  <si>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</si>
  <si>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</si>
  <si>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</si>
  <si>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</si>
  <si>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</si>
  <si>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</si>
  <si>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</si>
  <si>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</si>
  <si>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</si>
  <si>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</si>
  <si>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</si>
  <si>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</si>
  <si>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</si>
  <si>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</si>
  <si>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</si>
  <si>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</si>
  <si>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</si>
  <si>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</si>
  <si>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</si>
  <si>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</si>
  <si>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</si>
  <si>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</si>
  <si>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</si>
  <si>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</si>
  <si>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</si>
  <si>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</si>
  <si>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</si>
  <si>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</si>
  <si>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</si>
  <si>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</si>
  <si>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</si>
  <si>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</si>
  <si>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</si>
  <si>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</si>
  <si>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</si>
  <si>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</si>
  <si>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</si>
  <si>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</si>
  <si>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</si>
  <si>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</si>
  <si>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</si>
  <si>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</si>
  <si>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</si>
  <si>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</si>
  <si>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</si>
  <si>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</si>
  <si>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</si>
  <si>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</si>
  <si>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</si>
  <si>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</si>
  <si>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</si>
  <si>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</si>
  <si>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</si>
  <si>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</si>
  <si>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</si>
  <si>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</si>
  <si>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</si>
  <si>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</si>
  <si>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</si>
  <si>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</si>
  <si>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</si>
  <si>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</si>
  <si>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</si>
  <si>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</si>
  <si>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</si>
  <si>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</si>
  <si>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</si>
  <si>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</si>
  <si>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</si>
  <si>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</si>
  <si>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</si>
  <si>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</si>
  <si>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</si>
  <si>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</si>
  <si>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</si>
  <si>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</si>
  <si>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</si>
  <si>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</si>
  <si>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</si>
  <si>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</si>
  <si>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</si>
  <si>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</si>
  <si>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</si>
  <si>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</si>
  <si>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</si>
  <si>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</si>
  <si>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</si>
  <si>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</si>
  <si>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</si>
  <si>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</si>
  <si>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</si>
  <si>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</si>
  <si>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</si>
  <si>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</si>
  <si>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</si>
  <si>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</si>
  <si>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</si>
  <si>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</si>
  <si>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</si>
  <si>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</si>
  <si>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</si>
  <si>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</si>
  <si>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</si>
  <si>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</si>
  <si>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</si>
  <si>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</si>
  <si>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</si>
  <si>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</si>
  <si>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</si>
  <si>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</si>
  <si>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</si>
  <si>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</si>
  <si>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</si>
  <si>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</si>
  <si>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</si>
  <si>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</si>
  <si>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</si>
  <si>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</si>
  <si>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</si>
  <si>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</si>
  <si>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</si>
  <si>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</si>
  <si>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</si>
  <si>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</si>
  <si>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</si>
  <si>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</si>
  <si>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</si>
  <si>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</si>
  <si>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</si>
  <si>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</si>
  <si>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</si>
  <si>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</si>
  <si>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</si>
  <si>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</si>
  <si>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</si>
  <si>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</si>
  <si>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</si>
  <si>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</si>
  <si>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</si>
  <si>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</si>
  <si>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</si>
  <si>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</si>
  <si>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</si>
  <si>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</si>
  <si>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</si>
  <si>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</si>
  <si>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</si>
  <si>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</si>
  <si>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</si>
  <si>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</si>
  <si>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</si>
  <si>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</si>
  <si>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</si>
  <si>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</si>
  <si>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</si>
  <si>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</si>
  <si>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</si>
  <si>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</si>
  <si>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</si>
  <si>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</si>
  <si>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</si>
  <si>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</si>
  <si>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</si>
  <si>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</si>
  <si>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</si>
  <si>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</si>
  <si>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</si>
  <si>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</si>
  <si>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</si>
  <si>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</si>
  <si>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</si>
  <si>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</si>
  <si>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</si>
  <si>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</si>
  <si>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</si>
  <si>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</si>
  <si>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</si>
  <si>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</si>
  <si>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</si>
  <si>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</si>
  <si>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</si>
  <si>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</si>
  <si>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</si>
  <si>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</si>
  <si>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</si>
  <si>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</si>
  <si>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</si>
  <si>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</si>
  <si>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</si>
  <si>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</si>
  <si>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</si>
  <si>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</si>
  <si>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</si>
  <si>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</si>
  <si>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</si>
  <si>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</si>
  <si>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</si>
  <si>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</si>
  <si>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</si>
  <si>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</si>
  <si>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</si>
  <si>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</si>
  <si>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</si>
  <si>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</si>
  <si>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</si>
  <si>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</si>
  <si>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</si>
  <si>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</si>
  <si>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</si>
  <si>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</si>
  <si>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</si>
  <si>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</si>
  <si>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</si>
  <si>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</si>
  <si>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</si>
  <si>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</si>
  <si>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</si>
  <si>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</si>
  <si>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</si>
  <si>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</si>
  <si>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</si>
  <si>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</si>
  <si>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</si>
  <si>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</si>
  <si>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</si>
  <si>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</si>
  <si>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</si>
  <si>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</si>
  <si>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</si>
  <si>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</si>
  <si>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</si>
  <si>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</si>
  <si>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</si>
  <si>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</si>
  <si>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</si>
  <si>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</si>
  <si>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</si>
  <si>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</si>
  <si>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</si>
  <si>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</si>
  <si>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</si>
  <si>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</si>
  <si>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</si>
  <si>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</si>
  <si>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</si>
  <si>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</si>
  <si>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</si>
  <si>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</si>
  <si>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</si>
  <si>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</si>
  <si>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</si>
  <si>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</si>
  <si>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</si>
  <si>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</si>
  <si>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</si>
  <si>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</si>
  <si>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</si>
  <si>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</si>
  <si>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</si>
  <si>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</si>
  <si>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</si>
  <si>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</si>
  <si>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</si>
  <si>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</si>
  <si>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</si>
  <si>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</si>
  <si>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</si>
  <si>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</si>
  <si>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</si>
  <si>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</si>
  <si>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</si>
  <si>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</si>
  <si>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</si>
  <si>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</si>
  <si>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</si>
  <si>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</si>
  <si>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</si>
  <si>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</si>
  <si>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</si>
  <si>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</si>
  <si>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</si>
  <si>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</si>
  <si>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</si>
  <si>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</si>
  <si>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</si>
  <si>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</si>
  <si>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</si>
  <si>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</si>
  <si>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</si>
  <si>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</si>
  <si>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</si>
  <si>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</si>
  <si>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</si>
  <si>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</si>
  <si>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</si>
  <si>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</si>
  <si>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</si>
  <si>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</si>
  <si>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</si>
  <si>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</si>
  <si>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</si>
  <si>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</si>
  <si>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</si>
  <si>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</si>
  <si>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</si>
  <si>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</si>
  <si>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</si>
  <si>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</si>
  <si>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</si>
  <si>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</si>
  <si>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</si>
  <si>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</si>
  <si>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</si>
  <si>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</si>
  <si>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</si>
  <si>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</si>
  <si>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</si>
  <si>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</si>
  <si>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</si>
  <si>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</si>
  <si>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</si>
  <si>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</si>
  <si>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</si>
  <si>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</si>
  <si>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</si>
  <si>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</si>
  <si>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</si>
  <si>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</si>
  <si>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</si>
  <si>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</si>
  <si>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</si>
  <si>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</si>
  <si>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</si>
  <si>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</si>
  <si>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</si>
  <si>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</si>
  <si>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</si>
  <si>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</si>
  <si>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</si>
  <si>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</si>
  <si>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</si>
  <si>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</si>
  <si>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</si>
  <si>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</si>
  <si>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</si>
  <si>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</si>
  <si>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</si>
  <si>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</si>
  <si>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</si>
  <si>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</si>
  <si>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</si>
  <si>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</si>
  <si>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</si>
  <si>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</si>
  <si>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</si>
  <si>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</si>
  <si>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</si>
  <si>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</si>
  <si>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</si>
  <si>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</si>
  <si>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</si>
  <si>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</si>
  <si>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</si>
  <si>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</si>
  <si>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</si>
  <si>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</si>
  <si>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</si>
  <si>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</si>
  <si>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</si>
  <si>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</si>
  <si>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</si>
  <si>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</si>
  <si>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</si>
  <si>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</si>
  <si>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</si>
  <si>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</si>
  <si>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</si>
  <si>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</si>
  <si>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</si>
  <si>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</si>
  <si>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</si>
  <si>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</si>
  <si>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</si>
  <si>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</si>
  <si>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</si>
  <si>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</si>
  <si>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</si>
  <si>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</si>
  <si>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</si>
  <si>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</si>
  <si>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</si>
  <si>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</si>
  <si>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</si>
  <si>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</si>
  <si>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</si>
  <si>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</si>
  <si>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</si>
  <si>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</si>
  <si>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</si>
  <si>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</si>
  <si>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</si>
  <si>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</si>
  <si>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</si>
  <si>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</si>
  <si>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</si>
  <si>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</si>
  <si>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</si>
  <si>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</si>
  <si>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</si>
  <si>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</si>
  <si>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</si>
  <si>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</si>
  <si>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</si>
  <si>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</si>
  <si>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</si>
  <si>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</si>
  <si>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</si>
  <si>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</si>
  <si>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</si>
  <si>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</si>
  <si>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</si>
  <si>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</si>
  <si>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</si>
  <si>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</si>
  <si>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</si>
  <si>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</si>
  <si>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</si>
  <si>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</si>
  <si>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</si>
  <si>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</si>
  <si>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</si>
  <si>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</si>
  <si>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</si>
  <si>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</si>
  <si>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</si>
  <si>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</si>
  <si>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</si>
  <si>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</si>
  <si>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</si>
  <si>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</si>
  <si>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</si>
  <si>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</si>
  <si>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</si>
  <si>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</si>
  <si>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</si>
  <si>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</si>
  <si>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</si>
  <si>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</si>
  <si>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</si>
  <si>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</si>
  <si>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</si>
  <si>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</si>
  <si>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</si>
  <si>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</si>
  <si>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</si>
  <si>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</si>
  <si>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</si>
  <si>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</si>
  <si>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</si>
  <si>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</si>
  <si>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</si>
  <si>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</si>
  <si>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</si>
  <si>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</si>
  <si>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</si>
  <si>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</si>
  <si>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</si>
  <si>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</si>
  <si>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</si>
  <si>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</si>
  <si>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</si>
  <si>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</si>
  <si>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</si>
  <si>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</si>
  <si>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</si>
  <si>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</si>
  <si>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</si>
  <si>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</si>
  <si>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</si>
  <si>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</si>
  <si>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</si>
  <si>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</si>
  <si>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</si>
  <si>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</si>
  <si>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</si>
  <si>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</si>
  <si>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</si>
  <si>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</si>
  <si>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</si>
  <si>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</si>
  <si>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</si>
  <si>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</si>
  <si>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</si>
  <si>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</si>
  <si>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</si>
  <si>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</si>
  <si>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</si>
  <si>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</si>
  <si>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</si>
  <si>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</si>
  <si>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</si>
  <si>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</si>
  <si>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</si>
  <si>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</si>
  <si>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</si>
  <si>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</si>
  <si>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</si>
  <si>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</si>
  <si>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</si>
  <si>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</si>
  <si>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</si>
  <si>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</si>
  <si>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</si>
  <si>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</si>
  <si>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</si>
  <si>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</si>
  <si>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</si>
  <si>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</si>
  <si>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</si>
  <si>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</si>
  <si>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</si>
  <si>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</si>
  <si>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</si>
  <si>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</si>
  <si>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</si>
  <si>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</si>
  <si>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</si>
  <si>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</si>
  <si>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</si>
  <si>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</si>
  <si>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</si>
  <si>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</si>
  <si>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</si>
  <si>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</si>
  <si>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</si>
  <si>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</si>
  <si>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</si>
  <si>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</si>
  <si>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</si>
  <si>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</si>
  <si>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</si>
  <si>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</si>
  <si>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</si>
  <si>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</si>
  <si>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</si>
  <si>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</si>
  <si>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</si>
  <si>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</si>
  <si>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</si>
  <si>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</si>
  <si>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</si>
  <si>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</si>
  <si>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</si>
  <si>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</si>
  <si>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</si>
  <si>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</si>
  <si>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</si>
  <si>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</si>
  <si>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</si>
  <si>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</si>
  <si>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</si>
  <si>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</si>
  <si>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</si>
  <si>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</si>
  <si>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</si>
  <si>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</si>
  <si>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</si>
  <si>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</si>
  <si>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</si>
  <si>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</si>
  <si>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</si>
  <si>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</si>
  <si>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</si>
  <si>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</si>
  <si>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</si>
  <si>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</si>
  <si>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</si>
  <si>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</si>
  <si>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</si>
  <si>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</si>
  <si>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</si>
  <si>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</si>
  <si>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</si>
  <si>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</si>
  <si>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</si>
  <si>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</si>
  <si>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</si>
  <si>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</si>
  <si>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</si>
  <si>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</si>
  <si>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</si>
  <si>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</si>
  <si>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</si>
  <si>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</si>
  <si>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</si>
  <si>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</si>
  <si>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</si>
  <si>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</si>
  <si>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</si>
  <si>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</si>
  <si>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</si>
  <si>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</si>
  <si>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</si>
  <si>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</si>
  <si>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</si>
  <si>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</si>
  <si>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</si>
  <si>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</si>
  <si>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</si>
  <si>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</si>
  <si>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</si>
  <si>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</si>
  <si>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</si>
  <si>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</si>
  <si>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</si>
  <si>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</si>
  <si>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</si>
  <si>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</si>
  <si>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</si>
  <si>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</si>
  <si>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</si>
  <si>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</si>
  <si>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</si>
  <si>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</si>
  <si>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</si>
  <si>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</si>
  <si>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</si>
  <si>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</si>
  <si>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</si>
  <si>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</si>
  <si>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</si>
  <si>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</si>
  <si>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</si>
  <si>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</si>
  <si>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</si>
  <si>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</si>
  <si>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</si>
  <si>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</si>
  <si>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</si>
  <si>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</si>
  <si>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</si>
  <si>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</si>
  <si>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</si>
  <si>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</si>
  <si>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</si>
  <si>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</si>
  <si>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</si>
  <si>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</si>
  <si>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</si>
  <si>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</si>
  <si>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</si>
  <si>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</si>
  <si>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</si>
  <si>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</si>
  <si>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</si>
  <si>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</si>
  <si>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</si>
  <si>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</si>
  <si>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</si>
  <si>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</si>
  <si>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</si>
  <si>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</si>
  <si>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</si>
  <si>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</si>
  <si>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</si>
  <si>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</si>
  <si>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</si>
  <si>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</si>
  <si>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</si>
  <si>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</si>
  <si>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</si>
  <si>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</si>
  <si>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</si>
  <si>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</si>
  <si>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</si>
  <si>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</si>
  <si>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</si>
  <si>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</si>
  <si>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</si>
  <si>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</si>
  <si>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</si>
  <si>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</si>
  <si>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</si>
  <si>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</si>
  <si>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</si>
  <si>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</si>
  <si>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</si>
  <si>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</si>
  <si>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</si>
  <si>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</si>
  <si>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</si>
  <si>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</si>
  <si>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</si>
  <si>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</si>
  <si>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</si>
  <si>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</si>
  <si>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</si>
  <si>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</si>
  <si>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</si>
  <si>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</si>
  <si>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</si>
  <si>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</si>
  <si>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</si>
  <si>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</si>
  <si>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</si>
  <si>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</si>
  <si>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</si>
  <si>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</si>
  <si>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</si>
  <si>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</si>
  <si>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</si>
  <si>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</si>
  <si>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</si>
  <si>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</si>
  <si>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</si>
  <si>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</si>
  <si>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</si>
  <si>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</si>
  <si>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</si>
  <si>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</si>
  <si>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</si>
  <si>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</si>
  <si>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</si>
  <si>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</si>
  <si>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</si>
  <si>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</si>
  <si>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</si>
  <si>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</si>
  <si>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</si>
  <si>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</si>
  <si>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</si>
  <si>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</si>
  <si>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</si>
  <si>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</si>
  <si>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</si>
  <si>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</si>
  <si>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</si>
  <si>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</si>
  <si>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</si>
  <si>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</si>
  <si>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</si>
  <si>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</si>
  <si>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</si>
  <si>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</si>
  <si>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</si>
  <si>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</si>
  <si>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</si>
  <si>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</si>
  <si>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</si>
  <si>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</si>
  <si>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</si>
  <si>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</si>
  <si>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</si>
  <si>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</si>
  <si>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</si>
  <si>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</si>
  <si>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</si>
  <si>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</si>
  <si>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</si>
  <si>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</si>
  <si>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</si>
  <si>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</si>
  <si>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</si>
  <si>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</si>
  <si>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</si>
  <si>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</si>
  <si>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</si>
  <si>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</si>
  <si>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</si>
  <si>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</si>
  <si>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</si>
  <si>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</si>
  <si>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</si>
  <si>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</si>
  <si>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</si>
  <si>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</si>
  <si>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</si>
  <si>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</si>
  <si>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</si>
  <si>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</si>
  <si>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</si>
  <si>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</si>
  <si>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</si>
  <si>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</si>
  <si>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</si>
  <si>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</si>
  <si>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</si>
  <si>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</si>
  <si>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</si>
  <si>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</si>
  <si>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</si>
  <si>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</si>
  <si>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</si>
  <si>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</si>
  <si>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</si>
  <si>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</si>
  <si>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</si>
  <si>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</si>
  <si>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</si>
  <si>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</si>
  <si>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</si>
  <si>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</si>
  <si>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</si>
  <si>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</si>
  <si>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</si>
  <si>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</si>
  <si>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</si>
  <si>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</si>
  <si>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</si>
  <si>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</si>
  <si>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</si>
  <si>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</si>
  <si>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</si>
  <si>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</si>
  <si>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</si>
  <si>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</si>
  <si>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</si>
  <si>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</si>
  <si>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</si>
  <si>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</si>
  <si>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</si>
  <si>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</si>
  <si>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</si>
  <si>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</si>
  <si>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</si>
  <si>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</si>
  <si>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</si>
  <si>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</si>
  <si>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</si>
  <si>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</si>
  <si>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</si>
  <si>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</si>
  <si>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</si>
  <si>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</si>
  <si>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</si>
  <si>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</si>
  <si>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</si>
  <si>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</si>
  <si>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</si>
  <si>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</si>
  <si>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</si>
  <si>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</si>
  <si>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</si>
  <si>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</si>
  <si>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</si>
  <si>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</si>
  <si>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</si>
  <si>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</si>
  <si>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</si>
  <si>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</si>
  <si>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</si>
  <si>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</si>
  <si>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</si>
  <si>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</si>
  <si>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</si>
  <si>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</si>
  <si>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</si>
  <si>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</si>
  <si>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</si>
  <si>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</si>
  <si>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</si>
  <si>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</si>
  <si>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</si>
  <si>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</si>
  <si>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</si>
  <si>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</si>
  <si>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</si>
  <si>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</si>
  <si>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</si>
  <si>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</si>
  <si>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</si>
  <si>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</si>
  <si>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</si>
  <si>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</si>
  <si>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</si>
  <si>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</si>
  <si>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</si>
  <si>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</si>
  <si>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</si>
  <si>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</si>
  <si>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</si>
  <si>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</si>
  <si>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</si>
  <si>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</si>
  <si>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</si>
  <si>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</si>
  <si>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</si>
  <si>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</si>
  <si>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</si>
  <si>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</si>
  <si>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</si>
  <si>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</si>
  <si>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</si>
  <si>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</si>
  <si>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</si>
  <si>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</si>
  <si>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</si>
  <si>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</si>
  <si>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</si>
  <si>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</si>
  <si>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</si>
  <si>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</si>
  <si>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</si>
  <si>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</si>
  <si>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</si>
  <si>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</si>
  <si>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</si>
  <si>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</si>
  <si>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</si>
  <si>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</si>
  <si>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</si>
  <si>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</si>
  <si>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</si>
  <si>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</si>
  <si>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</si>
  <si>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</si>
  <si>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</si>
  <si>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</si>
  <si>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</si>
  <si>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</si>
  <si>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</si>
  <si>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</si>
  <si>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</si>
  <si>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</si>
  <si>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</si>
  <si>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</si>
  <si>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</si>
  <si>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</si>
  <si>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</si>
  <si>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</si>
  <si>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</si>
  <si>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</si>
  <si>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</si>
  <si>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</si>
  <si>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</si>
  <si>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</si>
  <si>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</si>
  <si>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</si>
  <si>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</si>
  <si>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</si>
  <si>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</si>
  <si>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</si>
  <si>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</si>
  <si>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</si>
  <si>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</si>
  <si>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</si>
  <si>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</si>
  <si>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</si>
  <si>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</si>
  <si>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</si>
  <si>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</si>
  <si>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</si>
  <si>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</si>
  <si>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</si>
  <si>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</si>
  <si>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</si>
  <si>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</si>
  <si>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</si>
  <si>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</si>
  <si>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</si>
  <si>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</si>
  <si>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</si>
  <si>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</si>
  <si>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</si>
  <si>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</si>
  <si>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</si>
  <si>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</si>
  <si>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</si>
  <si>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</si>
  <si>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</si>
  <si>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</si>
  <si>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</si>
  <si>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</si>
  <si>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</si>
  <si>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</si>
  <si>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</si>
  <si>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</si>
  <si>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</si>
  <si>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</si>
  <si>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</si>
  <si>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</si>
  <si>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</si>
  <si>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</si>
  <si>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</si>
  <si>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</si>
  <si>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</si>
  <si>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</si>
  <si>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</si>
  <si>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</si>
  <si>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</si>
  <si>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</si>
  <si>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</si>
  <si>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</si>
  <si>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</si>
  <si>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</si>
  <si>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</si>
  <si>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</si>
  <si>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</si>
  <si>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</si>
  <si>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</si>
  <si>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</si>
  <si>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</si>
  <si>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</si>
  <si>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</si>
  <si>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</si>
  <si>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</si>
  <si>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</si>
  <si>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</si>
  <si>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</si>
  <si>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</si>
  <si>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</si>
  <si>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</si>
  <si>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</si>
  <si>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</si>
  <si>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</si>
  <si>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</si>
  <si>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</si>
  <si>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</si>
  <si>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</si>
  <si>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</si>
  <si>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</si>
  <si>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</si>
  <si>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</si>
  <si>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</si>
  <si>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</si>
  <si>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</si>
  <si>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</si>
  <si>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</si>
  <si>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</si>
  <si>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</si>
  <si>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</si>
  <si>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</si>
  <si>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</si>
  <si>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</si>
  <si>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</si>
  <si>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</si>
  <si>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</si>
  <si>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</si>
  <si>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</si>
  <si>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</si>
  <si>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</si>
  <si>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</si>
  <si>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</si>
  <si>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</si>
  <si>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</si>
  <si>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</si>
  <si>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</si>
  <si>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</si>
  <si>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</si>
  <si>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</si>
  <si>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</si>
  <si>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</si>
  <si>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</si>
  <si>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</si>
  <si>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</si>
  <si>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</si>
  <si>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</si>
  <si>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</si>
  <si>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</si>
  <si>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</si>
  <si>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</si>
  <si>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</si>
  <si>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</si>
  <si>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</si>
  <si>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</si>
  <si>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</si>
  <si>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</si>
  <si>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</si>
  <si>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</si>
  <si>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</si>
  <si>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</si>
  <si>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</si>
  <si>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</si>
  <si>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</si>
  <si>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</si>
  <si>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</si>
  <si>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</si>
  <si>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</si>
  <si>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</si>
  <si>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</si>
  <si>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</si>
  <si>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</si>
  <si>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</si>
  <si>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</si>
  <si>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</si>
  <si>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</si>
  <si>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</si>
  <si>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</si>
  <si>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</si>
  <si>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</si>
  <si>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</si>
  <si>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</si>
  <si>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</si>
  <si>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</si>
  <si>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</si>
  <si>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</si>
  <si>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</si>
  <si>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</si>
  <si>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</si>
  <si>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</si>
  <si>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</si>
  <si>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</si>
  <si>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</si>
  <si>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</si>
  <si>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</si>
  <si>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</si>
  <si>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</si>
  <si>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</si>
  <si>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</si>
  <si>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</si>
  <si>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</si>
  <si>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</si>
  <si>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</si>
  <si>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</si>
  <si>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</si>
  <si>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</si>
  <si>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</si>
  <si>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</si>
  <si>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</si>
  <si>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</si>
  <si>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</si>
  <si>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</si>
  <si>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</si>
  <si>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</si>
  <si>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</si>
  <si>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</si>
  <si>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</si>
  <si>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</si>
  <si>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</si>
  <si>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</si>
  <si>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</si>
  <si>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</si>
  <si>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</si>
  <si>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</si>
  <si>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</si>
  <si>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</si>
  <si>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</si>
  <si>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</si>
  <si>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</si>
  <si>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</si>
  <si>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</si>
  <si>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</si>
  <si>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</si>
  <si>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</si>
  <si>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</si>
  <si>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</si>
  <si>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</si>
  <si>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</si>
  <si>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</si>
  <si>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</si>
  <si>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</si>
  <si>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</si>
  <si>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</si>
  <si>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</si>
  <si>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</si>
  <si>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</si>
  <si>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</si>
  <si>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</si>
  <si>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</si>
  <si>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</si>
  <si>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</si>
  <si>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</si>
  <si>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</si>
  <si>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</si>
  <si>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</si>
  <si>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</si>
  <si>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</si>
  <si>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</si>
  <si>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</si>
  <si>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</si>
  <si>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</si>
  <si>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</si>
  <si>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</si>
  <si>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</si>
  <si>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</si>
  <si>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</si>
  <si>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</si>
  <si>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</si>
  <si>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</si>
  <si>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</si>
  <si>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</si>
  <si>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</si>
  <si>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</si>
  <si>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</si>
  <si>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</si>
  <si>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</si>
  <si>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</si>
  <si>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</si>
  <si>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</si>
  <si>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</si>
  <si>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</si>
  <si>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</si>
  <si>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</si>
  <si>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</si>
  <si>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</si>
  <si>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</si>
  <si>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</si>
  <si>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</si>
  <si>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</si>
  <si>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</si>
  <si>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</si>
  <si>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</si>
  <si>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</si>
  <si>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</si>
  <si>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</si>
  <si>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</si>
  <si>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</si>
  <si>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</si>
  <si>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</si>
  <si>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</si>
  <si>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</si>
  <si>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</si>
  <si>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</si>
  <si>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</si>
  <si>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</si>
  <si>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</si>
  <si>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</si>
  <si>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</si>
  <si>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</si>
  <si>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</si>
  <si>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</si>
  <si>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</si>
  <si>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</si>
  <si>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</si>
  <si>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</si>
  <si>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</si>
  <si>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</si>
  <si>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</si>
  <si>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</si>
  <si>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</si>
  <si>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</si>
  <si>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</si>
  <si>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</si>
  <si>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</si>
  <si>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</si>
  <si>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</si>
  <si>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</si>
  <si>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</si>
  <si>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</si>
  <si>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</si>
  <si>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</si>
  <si>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</si>
  <si>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</si>
  <si>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</si>
  <si>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</si>
  <si>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</si>
  <si>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</si>
  <si>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</si>
  <si>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</si>
  <si>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</si>
  <si>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</si>
  <si>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</si>
  <si>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</si>
  <si>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</si>
  <si>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</si>
  <si>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</si>
  <si>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</si>
  <si>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</si>
  <si>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</si>
  <si>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</si>
  <si>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</si>
  <si>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</si>
  <si>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</si>
  <si>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</si>
  <si>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</si>
  <si>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</si>
  <si>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</si>
  <si>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</si>
  <si>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</si>
  <si>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</si>
  <si>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</si>
  <si>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</si>
  <si>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</si>
  <si>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</si>
  <si>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</si>
  <si>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</si>
  <si>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</si>
  <si>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</si>
  <si>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</si>
  <si>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</si>
  <si>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</si>
  <si>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</si>
  <si>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</si>
  <si>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</si>
  <si>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</si>
  <si>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</si>
  <si>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</si>
  <si>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</si>
  <si>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</si>
  <si>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</si>
  <si>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</si>
  <si>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</si>
  <si>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</si>
  <si>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</si>
  <si>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</si>
  <si>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</si>
  <si>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</si>
  <si>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</si>
  <si>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</si>
  <si>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</si>
  <si>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</si>
  <si>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</si>
  <si>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</si>
  <si>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</si>
  <si>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</si>
  <si>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</si>
  <si>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</si>
  <si>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</si>
  <si>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</si>
  <si>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</si>
  <si>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</si>
  <si>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</si>
  <si>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</si>
  <si>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</si>
  <si>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</si>
  <si>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</si>
  <si>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</si>
  <si>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</si>
  <si>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</si>
  <si>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</si>
  <si>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</si>
  <si>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</si>
  <si>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</si>
  <si>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</si>
  <si>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</si>
  <si>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</si>
  <si>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</si>
  <si>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</si>
  <si>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</si>
  <si>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</si>
  <si>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</si>
  <si>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</si>
  <si>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</si>
  <si>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</si>
  <si>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</si>
  <si>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</si>
  <si>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</si>
  <si>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</si>
  <si>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</si>
  <si>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</si>
  <si>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</si>
  <si>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</si>
  <si>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</si>
  <si>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</si>
  <si>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</si>
  <si>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</si>
  <si>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</si>
  <si>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</si>
  <si>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</si>
  <si>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</si>
  <si>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</si>
  <si>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</si>
  <si>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</si>
  <si>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</si>
  <si>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</si>
  <si>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</si>
  <si>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</si>
  <si>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</si>
  <si>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</si>
  <si>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</si>
  <si>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</si>
  <si>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</si>
  <si>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</si>
  <si>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</si>
  <si>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</si>
  <si>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</si>
  <si>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</si>
  <si>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</si>
  <si>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</si>
  <si>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</si>
  <si>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</si>
  <si>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</si>
  <si>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</si>
  <si>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</si>
  <si>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</si>
  <si>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</si>
  <si>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</si>
  <si>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</si>
  <si>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</si>
  <si>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</si>
  <si>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</si>
  <si>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</si>
  <si>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</si>
  <si>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</si>
  <si>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</si>
  <si>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</si>
  <si>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</si>
  <si>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</si>
  <si>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</si>
  <si>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</si>
  <si>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</si>
  <si>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</si>
  <si>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</si>
  <si>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</si>
  <si>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</si>
  <si>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</si>
  <si>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</si>
  <si>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</si>
  <si>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</si>
  <si>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</si>
  <si>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</si>
  <si>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</si>
  <si>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</si>
  <si>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</si>
  <si>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</si>
  <si>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</si>
  <si>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</si>
  <si>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</si>
  <si>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</si>
  <si>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</si>
  <si>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</si>
  <si>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</si>
  <si>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</si>
  <si>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</si>
  <si>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</si>
  <si>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</si>
  <si>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</si>
  <si>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</si>
  <si>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</si>
  <si>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</si>
  <si>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</si>
  <si>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</si>
  <si>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</si>
  <si>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</si>
  <si>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</si>
  <si>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</si>
  <si>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</si>
  <si>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</si>
  <si>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</si>
  <si>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</si>
  <si>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</si>
  <si>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</si>
  <si>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</si>
  <si>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</si>
  <si>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</si>
  <si>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</si>
  <si>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</si>
  <si>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</si>
  <si>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</si>
  <si>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</si>
  <si>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</si>
  <si>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</si>
  <si>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</si>
  <si>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</si>
  <si>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</si>
  <si>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</si>
  <si>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</si>
  <si>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</si>
  <si>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</si>
  <si>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</si>
  <si>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</si>
  <si>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</si>
  <si>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</si>
  <si>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</si>
  <si>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</si>
  <si>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</si>
  <si>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</si>
  <si>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</si>
  <si>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</si>
  <si>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</si>
  <si>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</si>
  <si>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</si>
  <si>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</si>
  <si>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</si>
  <si>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</si>
  <si>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</si>
  <si>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</si>
  <si>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</si>
  <si>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</si>
  <si>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</si>
  <si>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</si>
  <si>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</si>
  <si>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</si>
  <si>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</si>
  <si>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</si>
  <si>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</si>
  <si>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</si>
  <si>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</si>
  <si>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</si>
  <si>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</si>
  <si>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</si>
  <si>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</si>
  <si>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</si>
  <si>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</si>
  <si>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</si>
  <si>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</si>
  <si>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</si>
  <si>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</si>
  <si>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</si>
  <si>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</si>
  <si>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</si>
  <si>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</si>
  <si>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</si>
  <si>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</si>
  <si>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</si>
  <si>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</si>
  <si>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</si>
  <si>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</si>
  <si>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</si>
  <si>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</si>
  <si>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</si>
  <si>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</si>
  <si>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</si>
  <si>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</si>
  <si>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</si>
  <si>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</si>
  <si>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</si>
  <si>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</si>
  <si>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</si>
  <si>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</si>
  <si>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</si>
  <si>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</si>
  <si>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</si>
  <si>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</si>
  <si>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</si>
  <si>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</si>
  <si>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</si>
  <si>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</si>
  <si>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</si>
  <si>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</si>
  <si>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</si>
  <si>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</si>
  <si>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</si>
  <si>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</si>
  <si>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</si>
  <si>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</si>
  <si>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</si>
  <si>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</si>
  <si>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</si>
  <si>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</si>
  <si>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</si>
  <si>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</si>
  <si>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</si>
  <si>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</si>
  <si>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</si>
  <si>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</si>
  <si>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</si>
  <si>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</si>
  <si>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</si>
  <si>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</si>
  <si>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</si>
  <si>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</si>
  <si>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</si>
  <si>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</si>
  <si>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</si>
  <si>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</si>
  <si>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</si>
  <si>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</si>
  <si>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</si>
  <si>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</si>
  <si>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</si>
  <si>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</si>
  <si>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</si>
  <si>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</si>
  <si>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</si>
  <si>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</si>
  <si>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</si>
  <si>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</si>
  <si>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</si>
  <si>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</si>
  <si>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</si>
  <si>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</si>
  <si>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</si>
  <si>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</si>
  <si>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</si>
  <si>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</si>
  <si>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</si>
  <si>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</si>
  <si>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</si>
  <si>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</si>
  <si>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</si>
  <si>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</si>
  <si>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</si>
  <si>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</si>
  <si>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</si>
  <si>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</si>
  <si>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</si>
  <si>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</si>
  <si>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</si>
  <si>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</si>
  <si>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</si>
  <si>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</si>
  <si>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</si>
  <si>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</si>
  <si>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</si>
  <si>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</si>
  <si>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</si>
  <si>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</si>
  <si>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</si>
  <si>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</si>
  <si>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</si>
  <si>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</si>
  <si>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</si>
  <si>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</si>
  <si>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</si>
  <si>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</si>
  <si>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</si>
  <si>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</si>
  <si>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</si>
  <si>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</si>
  <si>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</si>
  <si>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</si>
  <si>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</si>
  <si>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</si>
  <si>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</si>
  <si>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</si>
  <si>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</si>
  <si>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</si>
  <si>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</si>
  <si>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</si>
  <si>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</si>
  <si>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</si>
  <si>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</si>
  <si>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</si>
  <si>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</si>
  <si>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</si>
  <si>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</si>
  <si>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</si>
  <si>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</si>
  <si>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</si>
  <si>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</si>
  <si>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</si>
  <si>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</si>
  <si>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</si>
  <si>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</si>
  <si>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</si>
  <si>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</si>
  <si>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</si>
  <si>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</si>
  <si>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</si>
  <si>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</si>
  <si>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</si>
  <si>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</si>
  <si>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</si>
  <si>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</si>
  <si>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</si>
  <si>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</si>
  <si>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</si>
  <si>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</si>
  <si>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</si>
  <si>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</si>
  <si>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</si>
  <si>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</si>
  <si>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</si>
  <si>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</si>
  <si>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</si>
  <si>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</si>
  <si>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</si>
  <si>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</si>
  <si>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</si>
  <si>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</si>
  <si>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</si>
  <si>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</si>
  <si>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</si>
  <si>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</si>
  <si>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</si>
  <si>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</si>
  <si>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</si>
  <si>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</si>
  <si>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</si>
  <si>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</si>
  <si>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</si>
  <si>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</si>
  <si>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</si>
  <si>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</si>
  <si>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</si>
  <si>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</si>
  <si>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</si>
  <si>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</si>
  <si>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</si>
  <si>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</si>
  <si>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</si>
  <si>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</si>
  <si>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</si>
  <si>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</si>
  <si>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</si>
  <si>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</si>
  <si>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</si>
  <si>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</si>
  <si>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</si>
  <si>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</si>
  <si>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</si>
  <si>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</si>
  <si>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</si>
  <si>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</si>
  <si>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</si>
  <si>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</si>
  <si>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</si>
  <si>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</si>
  <si>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</si>
  <si>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</si>
  <si>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</si>
  <si>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</si>
  <si>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</si>
  <si>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</si>
  <si>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</si>
  <si>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</si>
  <si>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</si>
  <si>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</si>
  <si>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</si>
  <si>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</si>
  <si>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</si>
  <si>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</si>
  <si>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</si>
  <si>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</si>
  <si>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</si>
  <si>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</si>
  <si>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</si>
  <si>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</si>
  <si>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</si>
  <si>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</si>
  <si>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</si>
  <si>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</si>
  <si>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</si>
  <si>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</si>
  <si>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</si>
  <si>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</si>
  <si>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</si>
  <si>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</si>
  <si>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</si>
  <si>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</si>
  <si>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</si>
  <si>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</si>
  <si>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</si>
  <si>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</si>
  <si>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</si>
  <si>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</si>
  <si>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</si>
  <si>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</si>
  <si>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</si>
  <si>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</si>
  <si>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</si>
  <si>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</si>
  <si>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</si>
  <si>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</si>
  <si>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</si>
  <si>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</si>
  <si>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</si>
  <si>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</si>
  <si>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</si>
  <si>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</si>
  <si>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</si>
  <si>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</si>
  <si>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</si>
  <si>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</si>
  <si>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</si>
  <si>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</si>
  <si>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</si>
  <si>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</si>
  <si>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</si>
  <si>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</si>
  <si>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</si>
  <si>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</si>
  <si>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</si>
  <si>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</si>
  <si>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</si>
  <si>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</si>
  <si>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</si>
  <si>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</si>
  <si>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</si>
  <si>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</si>
  <si>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</si>
  <si>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</si>
  <si>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</si>
  <si>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</si>
  <si>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</si>
  <si>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</si>
  <si>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</si>
  <si>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</si>
  <si>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</si>
  <si>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</si>
  <si>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</si>
  <si>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</si>
  <si>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</si>
  <si>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</si>
  <si>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</si>
  <si>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</si>
  <si>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</si>
  <si>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</si>
  <si>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</si>
  <si>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</si>
  <si>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</si>
  <si>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</si>
  <si>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</si>
  <si>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</si>
  <si>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</si>
  <si>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</si>
  <si>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</si>
  <si>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</si>
  <si>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</si>
  <si>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Capital Area Transportation Authority</t>
  </si>
  <si>
    <t>James Frendt</t>
  </si>
  <si>
    <t>Director of Finance</t>
  </si>
  <si>
    <t>jfrendt@cata.org</t>
  </si>
  <si>
    <t>517-394-1100</t>
  </si>
  <si>
    <t>Capital Area Transportation Authority Retiree Medical Plan</t>
  </si>
  <si>
    <t>Level Percent</t>
  </si>
  <si>
    <t>No</t>
  </si>
  <si>
    <t>Capital Area Transportation Authority Retirement Plan</t>
  </si>
  <si>
    <t>Capital Area Transportation Authority Retirement Plan for Administrative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</si>
</sst>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opLeftCell="A33" zoomScaleNormal="100" workbookViewId="0">
      <pane xSplit="3" topLeftCell="D1" activePane="topRight" state="frozenSplit"/>
      <selection activeCell="C44" sqref="A1:C1048576"/>
      <selection pane="topRight" activeCell="C9" sqref="C9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2020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2023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7501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 t="s">
        <v>7502</v>
      </c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Capital Area Transportation Authority Retirement Plan</v>
      </c>
      <c r="G23" s="91" t="str">
        <f>IF(C16=0,"", C16)</f>
        <v>Capital Area Transportation Authority Retirement Plan for Administrative Employees</v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49015175</v>
      </c>
      <c r="G25" s="181">
        <v>19412388</v>
      </c>
      <c r="H25" s="181"/>
      <c r="I25" s="181"/>
      <c r="J25" s="182"/>
    </row>
    <row r="26" spans="1:19" x14ac:dyDescent="0.2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46055689</v>
      </c>
      <c r="G26" s="183">
        <v>22385103</v>
      </c>
      <c r="H26" s="183"/>
      <c r="I26" s="183"/>
      <c r="J26" s="184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1.0642588584441761</v>
      </c>
      <c r="G27" s="185">
        <f>IFERROR(G25/G26,"")</f>
        <v>0.86720119179259525</v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1025835</v>
      </c>
      <c r="G28" s="183">
        <v>983336</v>
      </c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73361446</v>
      </c>
      <c r="G29" s="181">
        <v>73361446</v>
      </c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2.7387287322553595E-2</v>
      </c>
      <c r="G30" s="189">
        <f>IFERROR(SUM($F$28:$J$28)/G29,"")</f>
        <v>2.7387287322553595E-2</v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225</v>
      </c>
      <c r="G32" s="192">
        <v>65</v>
      </c>
      <c r="H32" s="192"/>
      <c r="I32" s="192"/>
      <c r="J32" s="193"/>
    </row>
    <row r="33" spans="1:17" ht="31.5" x14ac:dyDescent="0.25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73</v>
      </c>
      <c r="G33" s="195">
        <v>52</v>
      </c>
      <c r="H33" s="195"/>
      <c r="I33" s="195"/>
      <c r="J33" s="196"/>
    </row>
    <row r="34" spans="1:17" ht="31.5" x14ac:dyDescent="0.2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164</v>
      </c>
      <c r="G34" s="192">
        <v>33</v>
      </c>
      <c r="H34" s="192"/>
      <c r="I34" s="192"/>
      <c r="J34" s="193"/>
    </row>
    <row r="35" spans="1:17" x14ac:dyDescent="0.25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-0.1515</v>
      </c>
      <c r="G36" s="197">
        <v>-0.157</v>
      </c>
      <c r="H36" s="197"/>
      <c r="I36" s="197"/>
      <c r="J36" s="198"/>
    </row>
    <row r="37" spans="1:17" s="15" customFormat="1" ht="31.5" x14ac:dyDescent="0.25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5.1900000000000002E-2</v>
      </c>
      <c r="G37" s="199">
        <v>4.8300000000000003E-2</v>
      </c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6.7500000000000004E-2</v>
      </c>
      <c r="G38" s="197">
        <v>0.1313</v>
      </c>
      <c r="H38" s="197"/>
      <c r="I38" s="197"/>
      <c r="J38" s="198"/>
    </row>
    <row r="39" spans="1:17" x14ac:dyDescent="0.25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0.06</v>
      </c>
      <c r="G40" s="202">
        <v>0.06</v>
      </c>
      <c r="H40" s="202"/>
      <c r="I40" s="202"/>
      <c r="J40" s="203"/>
    </row>
    <row r="41" spans="1:17" ht="31.5" x14ac:dyDescent="0.25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7499</v>
      </c>
      <c r="G41" s="204" t="s">
        <v>7499</v>
      </c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7208</v>
      </c>
      <c r="G42" s="206" t="s">
        <v>7208</v>
      </c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7500</v>
      </c>
      <c r="G43" s="195" t="s">
        <v>7500</v>
      </c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49033895</v>
      </c>
      <c r="G45" s="181">
        <v>19412388</v>
      </c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46504240</v>
      </c>
      <c r="G46" s="183">
        <v>22385103</v>
      </c>
      <c r="H46" s="183"/>
      <c r="I46" s="183"/>
      <c r="J46" s="184"/>
      <c r="K46" s="2"/>
      <c r="L46" s="2"/>
    </row>
    <row r="47" spans="1:17" x14ac:dyDescent="0.25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1.0543962227960288</v>
      </c>
      <c r="G47" s="185">
        <f>IFERROR(G45/G46,"")</f>
        <v>0.86720119179259525</v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1025835</v>
      </c>
      <c r="G48" s="183">
        <v>983336</v>
      </c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2.7387287322553595E-2</v>
      </c>
      <c r="G49" s="185">
        <f t="shared" ref="G49:J49" si="1">IFERROR(SUM($F$48:$J$48)/G29,"")</f>
        <v>2.7387287322553595E-2</v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topLeftCell="A3" zoomScaleNormal="100" workbookViewId="0">
      <pane xSplit="3" topLeftCell="D1" activePane="topRight" state="frozenSplit"/>
      <selection activeCell="D30" sqref="D30"/>
      <selection pane="topRight" activeCell="C10" sqref="C10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">
        <v>7493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">
        <v>2020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Authority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v>2023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">
        <v>7494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">
        <v>7495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">
        <v>7496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">
        <v>7497</v>
      </c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7498</v>
      </c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>Capital Area Transportation Authority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>
        <v>14778162</v>
      </c>
      <c r="G25" s="147"/>
      <c r="H25" s="147"/>
      <c r="I25" s="147"/>
      <c r="J25" s="148"/>
    </row>
    <row r="26" spans="1:19" x14ac:dyDescent="0.2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>
        <v>69891193</v>
      </c>
      <c r="G26" s="149"/>
      <c r="H26" s="149"/>
      <c r="I26" s="149"/>
      <c r="J26" s="150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>
        <f>IFERROR(F25/F26,"")</f>
        <v>0.21144526750316023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>
        <v>13304688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>
        <v>73361446</v>
      </c>
      <c r="G30" s="149"/>
      <c r="H30" s="149"/>
      <c r="I30" s="149"/>
      <c r="J30" s="150"/>
    </row>
    <row r="31" spans="1:19" x14ac:dyDescent="0.2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>
        <f>IFERROR(SUM($F$28:$J$28)/F30,"")</f>
        <v>0.18135803920767865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>
        <v>297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4" t="s">
        <v>7309</v>
      </c>
      <c r="C34" s="255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>
        <v>159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>
        <v>1437735</v>
      </c>
      <c r="G36" s="149"/>
      <c r="H36" s="149"/>
      <c r="I36" s="149"/>
      <c r="J36" s="150"/>
    </row>
    <row r="37" spans="1:12" s="15" customFormat="1" x14ac:dyDescent="0.25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>
        <v>0.26900000000000002</v>
      </c>
      <c r="G38" s="161"/>
      <c r="H38" s="161"/>
      <c r="I38" s="161"/>
      <c r="J38" s="162"/>
    </row>
    <row r="39" spans="1:12" ht="31.5" x14ac:dyDescent="0.25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>
        <v>0.1386</v>
      </c>
      <c r="G39" s="163"/>
      <c r="H39" s="163"/>
      <c r="I39" s="163"/>
      <c r="J39" s="164"/>
    </row>
    <row r="40" spans="1:12" ht="31.5" x14ac:dyDescent="0.25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>
        <v>7.0000000000000007E-2</v>
      </c>
      <c r="G42" s="161"/>
      <c r="H42" s="161"/>
      <c r="I42" s="161"/>
      <c r="J42" s="162"/>
    </row>
    <row r="43" spans="1:12" ht="31.5" x14ac:dyDescent="0.25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>
        <v>5.2900000000000003E-2</v>
      </c>
      <c r="G43" s="163"/>
      <c r="H43" s="163"/>
      <c r="I43" s="163"/>
      <c r="J43" s="164"/>
    </row>
    <row r="44" spans="1:12" ht="31.5" x14ac:dyDescent="0.25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 t="s">
        <v>7499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 t="s">
        <v>7217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 t="s">
        <v>7500</v>
      </c>
      <c r="G46" s="169"/>
      <c r="H46" s="169"/>
      <c r="I46" s="169"/>
      <c r="J46" s="170"/>
    </row>
    <row r="47" spans="1:12" ht="31.5" x14ac:dyDescent="0.25">
      <c r="A47" s="78">
        <v>25</v>
      </c>
      <c r="B47" s="232" t="s">
        <v>7315</v>
      </c>
      <c r="C47" s="254"/>
      <c r="D47" s="119" t="s">
        <v>7478</v>
      </c>
      <c r="E47" s="29"/>
      <c r="F47" s="171">
        <v>7.2499999999999995E-2</v>
      </c>
      <c r="G47" s="171"/>
      <c r="H47" s="171"/>
      <c r="I47" s="171"/>
      <c r="J47" s="172"/>
    </row>
    <row r="48" spans="1:12" ht="31.5" x14ac:dyDescent="0.25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>
        <v>14778162</v>
      </c>
      <c r="G50" s="149"/>
      <c r="H50" s="149"/>
      <c r="I50" s="149"/>
      <c r="J50" s="150"/>
    </row>
    <row r="51" spans="1:19" ht="31.5" x14ac:dyDescent="0.25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>
        <v>83502956</v>
      </c>
      <c r="G51" s="147"/>
      <c r="H51" s="147"/>
      <c r="I51" s="147"/>
      <c r="J51" s="148"/>
    </row>
    <row r="52" spans="1:19" x14ac:dyDescent="0.25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>
        <f>IFERROR(F50/F51,"")</f>
        <v>0.17697771082499164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>
        <v>20295400</v>
      </c>
      <c r="G53" s="147"/>
      <c r="H53" s="147"/>
      <c r="I53" s="147"/>
      <c r="J53" s="148"/>
    </row>
    <row r="54" spans="1:19" x14ac:dyDescent="0.25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>
        <f>IFERROR(SUM($F$53:$J$53)/F30,"")</f>
        <v>0.27664939974056674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 t="s">
        <v>7246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YES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James Frendt</cp:lastModifiedBy>
  <cp:lastPrinted>2019-01-02T20:12:17Z</cp:lastPrinted>
  <dcterms:created xsi:type="dcterms:W3CDTF">2017-12-11T13:11:46Z</dcterms:created>
  <dcterms:modified xsi:type="dcterms:W3CDTF">2024-04-01T11:56:34Z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